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9440" windowHeight="7440"/>
  </bookViews>
  <sheets>
    <sheet name="quadro di raffronto_A" sheetId="1" r:id="rId1"/>
    <sheet name="quadro di raffronto_B" sheetId="3" r:id="rId2"/>
  </sheets>
  <definedNames>
    <definedName name="_xlnm.Print_Area" localSheetId="0">'quadro di raffronto_A'!$A$1:$H$26</definedName>
    <definedName name="_xlnm.Print_Area" localSheetId="1">'quadro di raffronto_B'!$A$1:$H$26</definedName>
  </definedNames>
  <calcPr calcId="114210"/>
</workbook>
</file>

<file path=xl/calcChain.xml><?xml version="1.0" encoding="utf-8"?>
<calcChain xmlns="http://schemas.openxmlformats.org/spreadsheetml/2006/main">
  <c r="G6" i="1"/>
  <c r="H6"/>
  <c r="H4"/>
  <c r="D11" i="3"/>
  <c r="D6"/>
  <c r="F6"/>
  <c r="F7"/>
  <c r="F4"/>
  <c r="G7"/>
  <c r="G6"/>
  <c r="H6"/>
  <c r="H7"/>
  <c r="H4"/>
  <c r="F11"/>
  <c r="H11"/>
  <c r="F12"/>
  <c r="H13"/>
  <c r="D14"/>
  <c r="F14"/>
  <c r="H14"/>
  <c r="D16"/>
  <c r="F16"/>
  <c r="H16"/>
  <c r="D17"/>
  <c r="F17"/>
  <c r="H17"/>
  <c r="D18"/>
  <c r="F18"/>
  <c r="H18"/>
  <c r="F19"/>
  <c r="D20"/>
  <c r="F20"/>
  <c r="H20"/>
  <c r="D21"/>
  <c r="F21"/>
  <c r="H21"/>
  <c r="D22"/>
  <c r="H22"/>
  <c r="H24"/>
  <c r="H25"/>
  <c r="H26"/>
  <c r="H17" i="1"/>
  <c r="H11"/>
  <c r="H14"/>
  <c r="H18"/>
  <c r="H16"/>
  <c r="H13"/>
  <c r="H7"/>
  <c r="G7"/>
  <c r="D22"/>
  <c r="D18"/>
  <c r="D17"/>
  <c r="D16"/>
  <c r="D14"/>
  <c r="D20"/>
  <c r="D21"/>
  <c r="H25"/>
  <c r="D6"/>
  <c r="F6"/>
  <c r="F18"/>
  <c r="F19"/>
  <c r="F11"/>
  <c r="F12"/>
  <c r="F7"/>
  <c r="F14"/>
  <c r="F17"/>
  <c r="F4"/>
  <c r="F16"/>
  <c r="H26"/>
  <c r="H24"/>
  <c r="F20"/>
  <c r="F21"/>
  <c r="H20"/>
  <c r="H21"/>
  <c r="H22"/>
</calcChain>
</file>

<file path=xl/sharedStrings.xml><?xml version="1.0" encoding="utf-8"?>
<sst xmlns="http://schemas.openxmlformats.org/spreadsheetml/2006/main" count="81" uniqueCount="45">
  <si>
    <t>Progetto esecutivo</t>
  </si>
  <si>
    <t>Ribasso offerto</t>
  </si>
  <si>
    <t>Importo di aggiudicazione</t>
  </si>
  <si>
    <t>a)</t>
  </si>
  <si>
    <t>Importo lavori complessivo</t>
  </si>
  <si>
    <t>di cui:</t>
  </si>
  <si>
    <t>a1)</t>
  </si>
  <si>
    <t>Soggetto a ribasso</t>
  </si>
  <si>
    <t>a2)</t>
  </si>
  <si>
    <t>oneri sicurezza</t>
  </si>
  <si>
    <t>Somme a disposizione</t>
  </si>
  <si>
    <t>Spese generali e tecniche</t>
  </si>
  <si>
    <t>b)</t>
  </si>
  <si>
    <t>c)</t>
  </si>
  <si>
    <t>Spese tecniche (D.L., reg. esec. Contabilità, sicurezza, etc.)</t>
  </si>
  <si>
    <t>d)</t>
  </si>
  <si>
    <t>Spese tecniche collaudo statico</t>
  </si>
  <si>
    <t>Totale spese generali e tecniche</t>
  </si>
  <si>
    <t>e)</t>
  </si>
  <si>
    <t>IVA 10% su a)</t>
  </si>
  <si>
    <t>f)</t>
  </si>
  <si>
    <t>Cassa di Previdenza 4% di c) + d)</t>
  </si>
  <si>
    <t>g)</t>
  </si>
  <si>
    <t>IVA su c) + d) + f)</t>
  </si>
  <si>
    <t>h)</t>
  </si>
  <si>
    <t>Totale somme a disposizione</t>
  </si>
  <si>
    <t>TOTALE QUADRO ECONOMICO</t>
  </si>
  <si>
    <t>ECONOMIE</t>
  </si>
  <si>
    <t>Voce h) = spese da sostenere non eliminabili</t>
  </si>
  <si>
    <t>Contributo ANAC</t>
  </si>
  <si>
    <t>€. 30,00</t>
  </si>
  <si>
    <t>Spese C.U.C. 0,50% importo lavori</t>
  </si>
  <si>
    <t>€. 301,39</t>
  </si>
  <si>
    <t>Da corrispondere all'Unione Montana</t>
  </si>
  <si>
    <t>€. 331,39</t>
  </si>
  <si>
    <t>Importo di variante</t>
  </si>
  <si>
    <t>IMPPORTO LORDO</t>
  </si>
  <si>
    <t>VARIANTE</t>
  </si>
  <si>
    <t>maggiore importo opere LORDO</t>
  </si>
  <si>
    <t>maggiore importo opere NETTO</t>
  </si>
  <si>
    <t>INCREMENTO OPERE IN VARIANTE</t>
  </si>
  <si>
    <t>INTERVENTO A - LAVORI STRUTTURALI URGENTI</t>
  </si>
  <si>
    <t>Art. 113 D.Lgs. 50/2016 e s.m.i. (50% del 2% di a)</t>
  </si>
  <si>
    <t>Fondi in amministrazione diretta per piccoli lavori imprevisti,ecc…</t>
  </si>
  <si>
    <t>QUADRO ECONOMICO INTERVENTO B - ASFALTATURE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</si>
</sst>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4" formatCode="0.000%"/>
  </numFmts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6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10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8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4" fontId="6" fillId="2" borderId="5" xfId="0" applyNumberFormat="1" applyFont="1" applyFill="1" applyBorder="1" applyAlignment="1">
      <alignment vertical="center"/>
    </xf>
    <xf numFmtId="4" fontId="6" fillId="2" borderId="6" xfId="0" applyNumberFormat="1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4" fontId="8" fillId="0" borderId="8" xfId="0" applyNumberFormat="1" applyFont="1" applyBorder="1" applyAlignment="1">
      <alignment vertical="center"/>
    </xf>
    <xf numFmtId="4" fontId="8" fillId="0" borderId="9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4" fontId="8" fillId="0" borderId="9" xfId="0" applyNumberFormat="1" applyFont="1" applyFill="1" applyBorder="1" applyAlignment="1">
      <alignment vertical="center"/>
    </xf>
    <xf numFmtId="4" fontId="9" fillId="0" borderId="10" xfId="0" applyNumberFormat="1" applyFont="1" applyFill="1" applyBorder="1" applyAlignment="1">
      <alignment vertical="center"/>
    </xf>
    <xf numFmtId="4" fontId="8" fillId="0" borderId="10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4" fontId="9" fillId="0" borderId="10" xfId="0" applyNumberFormat="1" applyFont="1" applyBorder="1" applyAlignment="1">
      <alignment vertical="center"/>
    </xf>
    <xf numFmtId="4" fontId="8" fillId="0" borderId="10" xfId="0" applyNumberFormat="1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4" fontId="8" fillId="0" borderId="12" xfId="0" applyNumberFormat="1" applyFont="1" applyBorder="1" applyAlignment="1">
      <alignment vertical="center"/>
    </xf>
    <xf numFmtId="4" fontId="8" fillId="0" borderId="13" xfId="0" applyNumberFormat="1" applyFont="1" applyBorder="1" applyAlignment="1">
      <alignment vertical="center"/>
    </xf>
    <xf numFmtId="0" fontId="6" fillId="0" borderId="8" xfId="0" applyFont="1" applyBorder="1" applyAlignment="1">
      <alignment horizontal="right" vertical="center" wrapText="1"/>
    </xf>
    <xf numFmtId="4" fontId="6" fillId="0" borderId="14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2" borderId="14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4" fontId="6" fillId="2" borderId="16" xfId="0" applyNumberFormat="1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4" fontId="6" fillId="3" borderId="10" xfId="0" applyNumberFormat="1" applyFont="1" applyFill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4" fontId="8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4" fontId="8" fillId="0" borderId="0" xfId="0" applyNumberFormat="1" applyFont="1"/>
    <xf numFmtId="0" fontId="4" fillId="0" borderId="0" xfId="0" applyFont="1"/>
    <xf numFmtId="4" fontId="4" fillId="0" borderId="0" xfId="0" applyNumberFormat="1" applyFont="1"/>
    <xf numFmtId="4" fontId="8" fillId="0" borderId="18" xfId="0" applyNumberFormat="1" applyFont="1" applyBorder="1"/>
    <xf numFmtId="4" fontId="8" fillId="0" borderId="19" xfId="0" applyNumberFormat="1" applyFont="1" applyBorder="1" applyAlignment="1">
      <alignment horizontal="right"/>
    </xf>
    <xf numFmtId="4" fontId="8" fillId="0" borderId="0" xfId="0" applyNumberFormat="1" applyFont="1" applyBorder="1"/>
    <xf numFmtId="4" fontId="8" fillId="0" borderId="20" xfId="0" applyNumberFormat="1" applyFont="1" applyBorder="1" applyAlignment="1">
      <alignment horizontal="right"/>
    </xf>
    <xf numFmtId="4" fontId="8" fillId="0" borderId="21" xfId="0" applyNumberFormat="1" applyFont="1" applyBorder="1"/>
    <xf numFmtId="4" fontId="8" fillId="0" borderId="22" xfId="0" applyNumberFormat="1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4" fontId="0" fillId="4" borderId="0" xfId="0" applyNumberFormat="1" applyFill="1"/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0" fillId="0" borderId="0" xfId="1" applyFont="1"/>
    <xf numFmtId="10" fontId="0" fillId="0" borderId="0" xfId="0" applyNumberFormat="1"/>
    <xf numFmtId="164" fontId="4" fillId="0" borderId="1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/>
    <xf numFmtId="44" fontId="1" fillId="0" borderId="0" xfId="1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23" xfId="0" applyFont="1" applyBorder="1"/>
    <xf numFmtId="0" fontId="1" fillId="0" borderId="24" xfId="0" applyFont="1" applyBorder="1"/>
    <xf numFmtId="0" fontId="1" fillId="0" borderId="5" xfId="0" applyFont="1" applyBorder="1" applyAlignment="1">
      <alignment horizontal="right"/>
    </xf>
    <xf numFmtId="4" fontId="6" fillId="3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horizontal="center" vertical="center"/>
    </xf>
    <xf numFmtId="4" fontId="4" fillId="0" borderId="27" xfId="0" applyNumberFormat="1" applyFont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4.5703125" customWidth="1"/>
    <col min="2" max="2" width="50.28515625" customWidth="1"/>
    <col min="3" max="3" width="4.85546875" customWidth="1"/>
    <col min="4" max="4" width="13.7109375" customWidth="1"/>
    <col min="6" max="6" width="16" customWidth="1"/>
    <col min="7" max="7" width="14.42578125" customWidth="1"/>
    <col min="8" max="8" width="17.5703125" customWidth="1"/>
    <col min="10" max="10" width="15.42578125" customWidth="1"/>
    <col min="12" max="12" width="18.7109375" customWidth="1"/>
  </cols>
  <sheetData>
    <row r="1" spans="1:8" ht="15.75" thickBot="1">
      <c r="A1" s="85"/>
      <c r="B1" s="85"/>
      <c r="C1" s="85"/>
      <c r="D1" s="85"/>
      <c r="E1" s="85"/>
      <c r="F1" s="85"/>
      <c r="G1" s="54"/>
    </row>
    <row r="2" spans="1:8" ht="38.25" customHeight="1" thickTop="1" thickBot="1">
      <c r="A2" s="86" t="s">
        <v>41</v>
      </c>
      <c r="B2" s="87"/>
      <c r="C2" s="87"/>
      <c r="D2" s="87"/>
      <c r="E2" s="87"/>
      <c r="F2" s="88"/>
      <c r="G2" s="83" t="s">
        <v>37</v>
      </c>
      <c r="H2" s="84"/>
    </row>
    <row r="3" spans="1:8" ht="30.75" thickBot="1">
      <c r="A3" s="89" t="s">
        <v>0</v>
      </c>
      <c r="B3" s="90"/>
      <c r="C3" s="90"/>
      <c r="D3" s="90"/>
      <c r="E3" s="1" t="s">
        <v>1</v>
      </c>
      <c r="F3" s="2" t="s">
        <v>2</v>
      </c>
      <c r="G3" s="56" t="s">
        <v>36</v>
      </c>
      <c r="H3" s="2" t="s">
        <v>35</v>
      </c>
    </row>
    <row r="4" spans="1:8" ht="16.5" thickTop="1">
      <c r="A4" s="3" t="s">
        <v>3</v>
      </c>
      <c r="B4" s="4" t="s">
        <v>4</v>
      </c>
      <c r="C4" s="5"/>
      <c r="D4" s="6">
        <v>39780</v>
      </c>
      <c r="E4" s="91">
        <v>0.1</v>
      </c>
      <c r="F4" s="7">
        <f>F6+F7</f>
        <v>36109.057999999997</v>
      </c>
      <c r="G4" s="6">
        <v>42105</v>
      </c>
      <c r="H4" s="7">
        <f>H6+H7</f>
        <v>38201.560000000005</v>
      </c>
    </row>
    <row r="5" spans="1:8" ht="15.75">
      <c r="A5" s="8"/>
      <c r="B5" s="9" t="s">
        <v>5</v>
      </c>
      <c r="C5" s="10"/>
      <c r="D5" s="11"/>
      <c r="E5" s="92"/>
      <c r="F5" s="12"/>
      <c r="G5" s="11"/>
      <c r="H5" s="12"/>
    </row>
    <row r="6" spans="1:8" ht="15.75">
      <c r="A6" s="8" t="s">
        <v>6</v>
      </c>
      <c r="B6" s="9" t="s">
        <v>7</v>
      </c>
      <c r="C6" s="10"/>
      <c r="D6" s="13">
        <f>D4-D7</f>
        <v>36709.42</v>
      </c>
      <c r="E6" s="92"/>
      <c r="F6" s="14">
        <f>D6-(D6*E4)</f>
        <v>33038.477999999996</v>
      </c>
      <c r="G6" s="13">
        <f>G4-G7</f>
        <v>39034.42</v>
      </c>
      <c r="H6" s="14">
        <f>ROUND((1-E4)*G6,2)</f>
        <v>35130.980000000003</v>
      </c>
    </row>
    <row r="7" spans="1:8" ht="15.75">
      <c r="A7" s="8" t="s">
        <v>8</v>
      </c>
      <c r="B7" s="9" t="s">
        <v>9</v>
      </c>
      <c r="C7" s="10"/>
      <c r="D7" s="13">
        <v>3070.58</v>
      </c>
      <c r="E7" s="92"/>
      <c r="F7" s="15">
        <f>SUM(D7)</f>
        <v>3070.58</v>
      </c>
      <c r="G7" s="13">
        <f>F7</f>
        <v>3070.58</v>
      </c>
      <c r="H7" s="15">
        <f>G7</f>
        <v>3070.58</v>
      </c>
    </row>
    <row r="8" spans="1:8" ht="15.75">
      <c r="A8" s="8"/>
      <c r="B8" s="9"/>
      <c r="C8" s="10"/>
      <c r="D8" s="13"/>
      <c r="E8" s="62"/>
      <c r="F8" s="15"/>
      <c r="G8" s="13"/>
      <c r="H8" s="15"/>
    </row>
    <row r="9" spans="1:8" ht="15.75">
      <c r="A9" s="8"/>
      <c r="B9" s="9" t="s">
        <v>10</v>
      </c>
      <c r="C9" s="10"/>
      <c r="D9" s="11"/>
      <c r="E9" s="17"/>
      <c r="F9" s="18"/>
      <c r="G9" s="18"/>
      <c r="H9" s="18"/>
    </row>
    <row r="10" spans="1:8" ht="15.75">
      <c r="A10" s="8"/>
      <c r="B10" s="9" t="s">
        <v>11</v>
      </c>
      <c r="C10" s="10"/>
      <c r="D10" s="11"/>
      <c r="E10" s="17"/>
      <c r="F10" s="18"/>
      <c r="G10" s="18"/>
      <c r="H10" s="18"/>
    </row>
    <row r="11" spans="1:8" ht="15.75">
      <c r="A11" s="8" t="s">
        <v>12</v>
      </c>
      <c r="B11" s="9" t="s">
        <v>42</v>
      </c>
      <c r="C11" s="10"/>
      <c r="D11" s="10">
        <v>397.8</v>
      </c>
      <c r="E11" s="17"/>
      <c r="F11" s="19">
        <f>SUM(D11)</f>
        <v>397.8</v>
      </c>
      <c r="G11" s="11"/>
      <c r="H11" s="10">
        <f>0.02*0.5*G4</f>
        <v>421.05</v>
      </c>
    </row>
    <row r="12" spans="1:8" ht="31.5">
      <c r="A12" s="8" t="s">
        <v>13</v>
      </c>
      <c r="B12" s="20" t="s">
        <v>14</v>
      </c>
      <c r="C12" s="10"/>
      <c r="D12" s="10">
        <v>4600</v>
      </c>
      <c r="E12" s="17"/>
      <c r="F12" s="19">
        <f>SUM(D12)</f>
        <v>4600</v>
      </c>
      <c r="G12" s="19"/>
      <c r="H12" s="19">
        <v>5100</v>
      </c>
    </row>
    <row r="13" spans="1:8" ht="16.5" thickBot="1">
      <c r="A13" s="8" t="s">
        <v>15</v>
      </c>
      <c r="B13" s="20" t="s">
        <v>16</v>
      </c>
      <c r="C13" s="10"/>
      <c r="D13" s="21">
        <v>0</v>
      </c>
      <c r="E13" s="17"/>
      <c r="F13" s="22">
        <v>750</v>
      </c>
      <c r="G13" s="22"/>
      <c r="H13" s="22">
        <f>F13</f>
        <v>750</v>
      </c>
    </row>
    <row r="14" spans="1:8" ht="16.5" thickTop="1">
      <c r="A14" s="8"/>
      <c r="B14" s="23" t="s">
        <v>17</v>
      </c>
      <c r="C14" s="16"/>
      <c r="D14" s="24">
        <f>SUM(D11:D13)</f>
        <v>4997.8</v>
      </c>
      <c r="E14" s="17"/>
      <c r="F14" s="25">
        <f>SUM(F11:F13)</f>
        <v>5747.8</v>
      </c>
      <c r="G14" s="25"/>
      <c r="H14" s="25">
        <f>SUM(H11:H13)</f>
        <v>6271.05</v>
      </c>
    </row>
    <row r="15" spans="1:8" ht="15.75">
      <c r="A15" s="8"/>
      <c r="B15" s="20"/>
      <c r="C15" s="10"/>
      <c r="D15" s="11"/>
      <c r="E15" s="17"/>
      <c r="F15" s="18"/>
      <c r="G15" s="18"/>
      <c r="H15" s="18"/>
    </row>
    <row r="16" spans="1:8" ht="15.75">
      <c r="A16" s="8" t="s">
        <v>18</v>
      </c>
      <c r="B16" s="20" t="s">
        <v>19</v>
      </c>
      <c r="C16" s="10"/>
      <c r="D16" s="11">
        <f>D4*10%</f>
        <v>3978</v>
      </c>
      <c r="E16" s="17"/>
      <c r="F16" s="19">
        <f>F4*10%</f>
        <v>3610.9058</v>
      </c>
      <c r="G16" s="19"/>
      <c r="H16" s="19">
        <f>H4*10%</f>
        <v>3820.1560000000009</v>
      </c>
    </row>
    <row r="17" spans="1:8" ht="15.75">
      <c r="A17" s="8" t="s">
        <v>20</v>
      </c>
      <c r="B17" s="20" t="s">
        <v>21</v>
      </c>
      <c r="C17" s="10"/>
      <c r="D17" s="11">
        <f>(D12)*4%</f>
        <v>184</v>
      </c>
      <c r="E17" s="17"/>
      <c r="F17" s="18">
        <f>SUM(D17)</f>
        <v>184</v>
      </c>
      <c r="G17" s="18"/>
      <c r="H17" s="19">
        <f>0.04*(H12+H13)</f>
        <v>234</v>
      </c>
    </row>
    <row r="18" spans="1:8" ht="15.75">
      <c r="A18" s="8" t="s">
        <v>22</v>
      </c>
      <c r="B18" s="20" t="s">
        <v>23</v>
      </c>
      <c r="C18" s="10"/>
      <c r="D18" s="11">
        <f>(D12+D17)*22%</f>
        <v>1052.48</v>
      </c>
      <c r="E18" s="17"/>
      <c r="F18" s="18">
        <f>SUM(D18)</f>
        <v>1052.48</v>
      </c>
      <c r="G18" s="18"/>
      <c r="H18" s="19">
        <f>(H17+H14)*0.22</f>
        <v>1431.1110000000001</v>
      </c>
    </row>
    <row r="19" spans="1:8" ht="32.25" thickBot="1">
      <c r="A19" s="8" t="s">
        <v>24</v>
      </c>
      <c r="B19" s="20" t="s">
        <v>43</v>
      </c>
      <c r="C19" s="10"/>
      <c r="D19" s="11">
        <v>7.72</v>
      </c>
      <c r="E19" s="17"/>
      <c r="F19" s="18">
        <f>SUM(D19)</f>
        <v>7.72</v>
      </c>
      <c r="G19" s="18"/>
      <c r="H19" s="18">
        <v>42.12</v>
      </c>
    </row>
    <row r="20" spans="1:8" ht="16.5" thickTop="1">
      <c r="A20" s="8"/>
      <c r="B20" s="23" t="s">
        <v>25</v>
      </c>
      <c r="C20" s="16"/>
      <c r="D20" s="26">
        <f>SUM(D14:D19)</f>
        <v>10219.999999999998</v>
      </c>
      <c r="E20" s="27"/>
      <c r="F20" s="28">
        <f>SUM(F14:F19)</f>
        <v>10602.905799999999</v>
      </c>
      <c r="G20" s="28"/>
      <c r="H20" s="28">
        <f>SUM(H14:H19)</f>
        <v>11798.437000000004</v>
      </c>
    </row>
    <row r="21" spans="1:8" ht="15.75">
      <c r="A21" s="8"/>
      <c r="B21" s="29" t="s">
        <v>26</v>
      </c>
      <c r="C21" s="16"/>
      <c r="D21" s="30">
        <f>D4+D20</f>
        <v>50000</v>
      </c>
      <c r="E21" s="31"/>
      <c r="F21" s="32">
        <f>SUM(F4+F20)</f>
        <v>46711.963799999998</v>
      </c>
      <c r="G21" s="32"/>
      <c r="H21" s="32">
        <f>SUM(H4+H20)</f>
        <v>49999.99700000001</v>
      </c>
    </row>
    <row r="22" spans="1:8" ht="16.5" thickBot="1">
      <c r="A22" s="33"/>
      <c r="B22" s="34" t="s">
        <v>27</v>
      </c>
      <c r="C22" s="35"/>
      <c r="D22" s="80">
        <f>D21-F21</f>
        <v>3288.0362000000023</v>
      </c>
      <c r="E22" s="81"/>
      <c r="F22" s="82"/>
      <c r="G22" s="55"/>
      <c r="H22" s="53">
        <f>D21-H21</f>
        <v>2.999999989697244E-3</v>
      </c>
    </row>
    <row r="23" spans="1:8" ht="16.5" thickTop="1">
      <c r="A23" s="36"/>
      <c r="B23" s="37"/>
      <c r="C23" s="38"/>
      <c r="D23" s="38"/>
      <c r="E23" s="39"/>
      <c r="F23" s="39"/>
      <c r="G23" s="39"/>
    </row>
    <row r="24" spans="1:8" ht="15.75">
      <c r="A24" s="40"/>
      <c r="B24" s="41"/>
      <c r="C24" s="38"/>
      <c r="D24" s="38"/>
      <c r="E24" t="s">
        <v>40</v>
      </c>
      <c r="G24" s="40"/>
      <c r="H24" s="61">
        <f>-ROUND(1-(H4/F4),4)</f>
        <v>5.79E-2</v>
      </c>
    </row>
    <row r="25" spans="1:8" ht="15.75">
      <c r="A25" s="40"/>
      <c r="B25" s="41"/>
      <c r="C25" s="38"/>
      <c r="D25" s="38"/>
      <c r="E25" s="45" t="s">
        <v>38</v>
      </c>
      <c r="G25" s="40"/>
      <c r="H25" s="60">
        <f>G4-D4</f>
        <v>2325</v>
      </c>
    </row>
    <row r="26" spans="1:8">
      <c r="A26" s="42"/>
      <c r="E26" s="45" t="s">
        <v>39</v>
      </c>
      <c r="G26" s="44"/>
      <c r="H26" s="60">
        <f>H4-F4</f>
        <v>2092.5020000000077</v>
      </c>
    </row>
    <row r="27" spans="1:8">
      <c r="A27" s="42"/>
      <c r="E27" s="45"/>
    </row>
    <row r="28" spans="1:8">
      <c r="A28" s="42"/>
      <c r="E28" s="44"/>
      <c r="G28" s="45"/>
    </row>
    <row r="29" spans="1:8">
      <c r="A29" s="42"/>
      <c r="E29" s="44"/>
      <c r="G29" s="45"/>
    </row>
  </sheetData>
  <mergeCells count="6">
    <mergeCell ref="D22:F22"/>
    <mergeCell ref="G2:H2"/>
    <mergeCell ref="A1:F1"/>
    <mergeCell ref="A2:F2"/>
    <mergeCell ref="A3:D3"/>
    <mergeCell ref="E4:E7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5"/>
  <sheetViews>
    <sheetView view="pageBreakPreview" topLeftCell="A7" zoomScaleNormal="100" zoomScaleSheetLayoutView="100" workbookViewId="0">
      <selection activeCell="F4" sqref="F4"/>
    </sheetView>
  </sheetViews>
  <sheetFormatPr defaultRowHeight="15"/>
  <cols>
    <col min="1" max="1" width="4.5703125" customWidth="1"/>
    <col min="2" max="2" width="50.28515625" customWidth="1"/>
    <col min="3" max="3" width="4.85546875" customWidth="1"/>
    <col min="4" max="4" width="13.7109375" customWidth="1"/>
    <col min="6" max="6" width="16" customWidth="1"/>
    <col min="7" max="7" width="14.42578125" customWidth="1"/>
    <col min="8" max="8" width="17.5703125" customWidth="1"/>
    <col min="10" max="10" width="15.42578125" customWidth="1"/>
    <col min="12" max="12" width="18.7109375" customWidth="1"/>
  </cols>
  <sheetData>
    <row r="1" spans="1:8" ht="15.75" thickBot="1">
      <c r="A1" s="95"/>
      <c r="B1" s="95"/>
      <c r="C1" s="95"/>
      <c r="D1" s="95"/>
      <c r="E1" s="95"/>
      <c r="F1" s="95"/>
      <c r="G1" s="63"/>
    </row>
    <row r="2" spans="1:8" ht="38.25" customHeight="1" thickTop="1" thickBot="1">
      <c r="A2" s="86" t="s">
        <v>44</v>
      </c>
      <c r="B2" s="87"/>
      <c r="C2" s="87"/>
      <c r="D2" s="87"/>
      <c r="E2" s="87"/>
      <c r="F2" s="88"/>
      <c r="G2" s="83" t="s">
        <v>37</v>
      </c>
      <c r="H2" s="84"/>
    </row>
    <row r="3" spans="1:8" ht="30.75" thickBot="1">
      <c r="A3" s="89" t="s">
        <v>0</v>
      </c>
      <c r="B3" s="90"/>
      <c r="C3" s="90"/>
      <c r="D3" s="90"/>
      <c r="E3" s="57" t="s">
        <v>1</v>
      </c>
      <c r="F3" s="58" t="s">
        <v>2</v>
      </c>
      <c r="G3" s="59" t="s">
        <v>36</v>
      </c>
      <c r="H3" s="58" t="s">
        <v>35</v>
      </c>
    </row>
    <row r="4" spans="1:8" ht="16.5" thickTop="1">
      <c r="A4" s="3" t="s">
        <v>3</v>
      </c>
      <c r="B4" s="4" t="s">
        <v>4</v>
      </c>
      <c r="C4" s="5"/>
      <c r="D4" s="6">
        <v>39985.67</v>
      </c>
      <c r="E4" s="96">
        <v>0.05</v>
      </c>
      <c r="F4" s="7">
        <f>F6+F7</f>
        <v>38026.610499999995</v>
      </c>
      <c r="G4" s="6">
        <v>41130</v>
      </c>
      <c r="H4" s="7">
        <f>H6+H7</f>
        <v>39113.72</v>
      </c>
    </row>
    <row r="5" spans="1:8" ht="15.75">
      <c r="A5" s="8"/>
      <c r="B5" s="9" t="s">
        <v>5</v>
      </c>
      <c r="C5" s="10"/>
      <c r="D5" s="11"/>
      <c r="E5" s="97"/>
      <c r="F5" s="65"/>
      <c r="G5" s="11"/>
      <c r="H5" s="65"/>
    </row>
    <row r="6" spans="1:8" ht="15.75">
      <c r="A6" s="8" t="s">
        <v>6</v>
      </c>
      <c r="B6" s="9" t="s">
        <v>7</v>
      </c>
      <c r="C6" s="10"/>
      <c r="D6" s="13">
        <f>D4-D7</f>
        <v>39181.189999999995</v>
      </c>
      <c r="E6" s="97"/>
      <c r="F6" s="15">
        <f>D6-(D6*E4)</f>
        <v>37222.130499999992</v>
      </c>
      <c r="G6" s="13">
        <f>G4-G7</f>
        <v>40325.519999999997</v>
      </c>
      <c r="H6" s="15">
        <f>ROUND((1-E4)*G6,2)</f>
        <v>38309.24</v>
      </c>
    </row>
    <row r="7" spans="1:8" ht="15.75">
      <c r="A7" s="8" t="s">
        <v>8</v>
      </c>
      <c r="B7" s="9" t="s">
        <v>9</v>
      </c>
      <c r="C7" s="10"/>
      <c r="D7" s="13">
        <v>804.48</v>
      </c>
      <c r="E7" s="97"/>
      <c r="F7" s="15">
        <f>SUM(D7)</f>
        <v>804.48</v>
      </c>
      <c r="G7" s="13">
        <f>F7</f>
        <v>804.48</v>
      </c>
      <c r="H7" s="15">
        <f>G7</f>
        <v>804.48</v>
      </c>
    </row>
    <row r="8" spans="1:8" ht="15.75">
      <c r="A8" s="8"/>
      <c r="B8" s="9"/>
      <c r="C8" s="10"/>
      <c r="D8" s="13"/>
      <c r="E8" s="64"/>
      <c r="F8" s="15"/>
      <c r="G8" s="13"/>
      <c r="H8" s="15"/>
    </row>
    <row r="9" spans="1:8" ht="15.75">
      <c r="A9" s="8"/>
      <c r="B9" s="9" t="s">
        <v>10</v>
      </c>
      <c r="C9" s="10"/>
      <c r="D9" s="11"/>
      <c r="E9" s="66"/>
      <c r="F9" s="19"/>
      <c r="G9" s="19"/>
      <c r="H9" s="19"/>
    </row>
    <row r="10" spans="1:8" ht="15.75">
      <c r="A10" s="8"/>
      <c r="B10" s="9" t="s">
        <v>11</v>
      </c>
      <c r="C10" s="10"/>
      <c r="D10" s="11"/>
      <c r="E10" s="66"/>
      <c r="F10" s="19"/>
      <c r="G10" s="19"/>
      <c r="H10" s="19"/>
    </row>
    <row r="11" spans="1:8" ht="15.75">
      <c r="A11" s="8" t="s">
        <v>12</v>
      </c>
      <c r="B11" s="9" t="s">
        <v>42</v>
      </c>
      <c r="C11" s="10"/>
      <c r="D11" s="10">
        <f>ROUND(0.5*0.02*D4,2)</f>
        <v>399.86</v>
      </c>
      <c r="E11" s="66"/>
      <c r="F11" s="19">
        <f>SUM(D11)</f>
        <v>399.86</v>
      </c>
      <c r="G11" s="11"/>
      <c r="H11" s="10">
        <f>0.02*0.5*G4</f>
        <v>411.3</v>
      </c>
    </row>
    <row r="12" spans="1:8" ht="31.5">
      <c r="A12" s="8" t="s">
        <v>13</v>
      </c>
      <c r="B12" s="20" t="s">
        <v>14</v>
      </c>
      <c r="C12" s="10"/>
      <c r="D12" s="10">
        <v>4400</v>
      </c>
      <c r="E12" s="66"/>
      <c r="F12" s="19">
        <f>SUM(D12)</f>
        <v>4400</v>
      </c>
      <c r="G12" s="19"/>
      <c r="H12" s="19">
        <v>5100</v>
      </c>
    </row>
    <row r="13" spans="1:8" ht="16.5" thickBot="1">
      <c r="A13" s="8" t="s">
        <v>15</v>
      </c>
      <c r="B13" s="20" t="s">
        <v>16</v>
      </c>
      <c r="C13" s="10"/>
      <c r="D13" s="21">
        <v>0</v>
      </c>
      <c r="E13" s="66"/>
      <c r="F13" s="22">
        <v>0</v>
      </c>
      <c r="G13" s="22"/>
      <c r="H13" s="22">
        <f>F13</f>
        <v>0</v>
      </c>
    </row>
    <row r="14" spans="1:8" ht="16.5" thickTop="1">
      <c r="A14" s="8"/>
      <c r="B14" s="23" t="s">
        <v>17</v>
      </c>
      <c r="C14" s="16"/>
      <c r="D14" s="24">
        <f>SUM(D11:D13)</f>
        <v>4799.8599999999997</v>
      </c>
      <c r="E14" s="66"/>
      <c r="F14" s="25">
        <f>SUM(F11:F13)</f>
        <v>4799.8599999999997</v>
      </c>
      <c r="G14" s="25"/>
      <c r="H14" s="25">
        <f>SUM(H11:H13)</f>
        <v>5511.3</v>
      </c>
    </row>
    <row r="15" spans="1:8" ht="15.75">
      <c r="A15" s="8"/>
      <c r="B15" s="20"/>
      <c r="C15" s="10"/>
      <c r="D15" s="11"/>
      <c r="E15" s="66"/>
      <c r="F15" s="19"/>
      <c r="G15" s="19"/>
      <c r="H15" s="19"/>
    </row>
    <row r="16" spans="1:8" ht="15.75">
      <c r="A16" s="8" t="s">
        <v>18</v>
      </c>
      <c r="B16" s="20" t="s">
        <v>19</v>
      </c>
      <c r="C16" s="10"/>
      <c r="D16" s="11">
        <f>D4*10%</f>
        <v>3998.567</v>
      </c>
      <c r="E16" s="66"/>
      <c r="F16" s="19">
        <f>F4*10%</f>
        <v>3802.6610499999997</v>
      </c>
      <c r="G16" s="19"/>
      <c r="H16" s="19">
        <f>H4*10%</f>
        <v>3911.3720000000003</v>
      </c>
    </row>
    <row r="17" spans="1:8" ht="15.75">
      <c r="A17" s="8" t="s">
        <v>20</v>
      </c>
      <c r="B17" s="20" t="s">
        <v>21</v>
      </c>
      <c r="C17" s="10"/>
      <c r="D17" s="11">
        <f>(D12)*4%</f>
        <v>176</v>
      </c>
      <c r="E17" s="66"/>
      <c r="F17" s="19">
        <f>SUM(D17)</f>
        <v>176</v>
      </c>
      <c r="G17" s="19"/>
      <c r="H17" s="19">
        <f>0.04*(H12+H13)</f>
        <v>204</v>
      </c>
    </row>
    <row r="18" spans="1:8" ht="15.75">
      <c r="A18" s="8" t="s">
        <v>22</v>
      </c>
      <c r="B18" s="20" t="s">
        <v>23</v>
      </c>
      <c r="C18" s="10"/>
      <c r="D18" s="11">
        <f>(D12+D17)*22%</f>
        <v>1006.72</v>
      </c>
      <c r="E18" s="66"/>
      <c r="F18" s="19">
        <f>SUM(D18)</f>
        <v>1006.72</v>
      </c>
      <c r="G18" s="19"/>
      <c r="H18" s="19">
        <f>(H17+H14)*0.22</f>
        <v>1257.366</v>
      </c>
    </row>
    <row r="19" spans="1:8" ht="32.25" thickBot="1">
      <c r="A19" s="8" t="s">
        <v>24</v>
      </c>
      <c r="B19" s="20" t="s">
        <v>43</v>
      </c>
      <c r="C19" s="10"/>
      <c r="D19" s="11">
        <v>33.18</v>
      </c>
      <c r="E19" s="66"/>
      <c r="F19" s="19">
        <f>SUM(D19)</f>
        <v>33.18</v>
      </c>
      <c r="G19" s="19"/>
      <c r="H19" s="19">
        <v>2.2400000000000002</v>
      </c>
    </row>
    <row r="20" spans="1:8" ht="16.5" thickTop="1">
      <c r="A20" s="8"/>
      <c r="B20" s="23" t="s">
        <v>25</v>
      </c>
      <c r="C20" s="16"/>
      <c r="D20" s="26">
        <f>SUM(D14:D19)</f>
        <v>10014.326999999999</v>
      </c>
      <c r="E20" s="67"/>
      <c r="F20" s="28">
        <f>SUM(F14:F19)</f>
        <v>9818.421049999999</v>
      </c>
      <c r="G20" s="28"/>
      <c r="H20" s="28">
        <f>SUM(H14:H19)</f>
        <v>10886.278</v>
      </c>
    </row>
    <row r="21" spans="1:8" ht="15.75">
      <c r="A21" s="8"/>
      <c r="B21" s="29" t="s">
        <v>26</v>
      </c>
      <c r="C21" s="16"/>
      <c r="D21" s="30">
        <f>D4+D20</f>
        <v>49999.996999999996</v>
      </c>
      <c r="E21" s="68"/>
      <c r="F21" s="32">
        <f>SUM(F4+F20)</f>
        <v>47845.031549999992</v>
      </c>
      <c r="G21" s="32"/>
      <c r="H21" s="32">
        <f>SUM(H4+H20)</f>
        <v>49999.998</v>
      </c>
    </row>
    <row r="22" spans="1:8" ht="16.5" thickBot="1">
      <c r="A22" s="33"/>
      <c r="B22" s="34" t="s">
        <v>27</v>
      </c>
      <c r="C22" s="35"/>
      <c r="D22" s="80">
        <f>D21-F21</f>
        <v>2154.9654500000033</v>
      </c>
      <c r="E22" s="93"/>
      <c r="F22" s="94"/>
      <c r="G22" s="69"/>
      <c r="H22" s="53">
        <f>D21-H21</f>
        <v>-1.0000000038417056E-3</v>
      </c>
    </row>
    <row r="23" spans="1:8" ht="16.5" thickTop="1">
      <c r="A23" s="36"/>
      <c r="B23" s="37"/>
      <c r="C23" s="38"/>
      <c r="D23" s="38"/>
      <c r="E23" s="70"/>
      <c r="F23" s="70"/>
      <c r="G23" s="70"/>
    </row>
    <row r="24" spans="1:8" ht="15.75">
      <c r="A24" s="71"/>
      <c r="B24" s="72"/>
      <c r="C24" s="38"/>
      <c r="D24" s="38"/>
      <c r="E24" t="s">
        <v>40</v>
      </c>
      <c r="G24" s="71"/>
      <c r="H24" s="61">
        <f>-ROUND(1-(H4/F4),4)</f>
        <v>2.86E-2</v>
      </c>
    </row>
    <row r="25" spans="1:8" ht="15.75">
      <c r="A25" s="71"/>
      <c r="B25" s="72"/>
      <c r="C25" s="38"/>
      <c r="D25" s="38"/>
      <c r="E25" s="73" t="s">
        <v>38</v>
      </c>
      <c r="G25" s="71"/>
      <c r="H25" s="74">
        <f>G4-D4</f>
        <v>1144.3300000000017</v>
      </c>
    </row>
    <row r="26" spans="1:8">
      <c r="A26" s="75"/>
      <c r="E26" s="73" t="s">
        <v>39</v>
      </c>
      <c r="G26" s="76"/>
      <c r="H26" s="74">
        <f>H4-F4</f>
        <v>1087.1095000000059</v>
      </c>
    </row>
    <row r="27" spans="1:8">
      <c r="A27" s="75"/>
      <c r="E27" s="73"/>
    </row>
    <row r="28" spans="1:8">
      <c r="A28" s="75"/>
      <c r="E28" s="76"/>
      <c r="G28" s="73"/>
    </row>
    <row r="29" spans="1:8">
      <c r="A29" s="75"/>
      <c r="E29" s="76"/>
      <c r="G29" s="73"/>
    </row>
    <row r="32" spans="1:8" ht="15.75">
      <c r="B32" s="52" t="s">
        <v>28</v>
      </c>
      <c r="C32" s="43"/>
      <c r="D32" s="43"/>
    </row>
    <row r="33" spans="2:4" ht="15.75">
      <c r="B33" s="77" t="s">
        <v>29</v>
      </c>
      <c r="C33" s="46"/>
      <c r="D33" s="47" t="s">
        <v>30</v>
      </c>
    </row>
    <row r="34" spans="2:4" ht="15.75">
      <c r="B34" s="78" t="s">
        <v>31</v>
      </c>
      <c r="C34" s="48"/>
      <c r="D34" s="49" t="s">
        <v>32</v>
      </c>
    </row>
    <row r="35" spans="2:4" ht="15.75">
      <c r="B35" s="79" t="s">
        <v>33</v>
      </c>
      <c r="C35" s="50"/>
      <c r="D35" s="51" t="s">
        <v>34</v>
      </c>
    </row>
  </sheetData>
  <mergeCells count="6">
    <mergeCell ref="D22:F22"/>
    <mergeCell ref="G2:H2"/>
    <mergeCell ref="A1:F1"/>
    <mergeCell ref="A2:F2"/>
    <mergeCell ref="A3:D3"/>
    <mergeCell ref="E4:E7"/>
  </mergeCells>
  <phoneticPr fontId="11" type="noConversion"/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quadro di raffronto_A</vt:lpstr>
      <vt:lpstr>quadro di raffronto_B</vt:lpstr>
      <vt:lpstr>'quadro di raffronto_A'!Print_Area</vt:lpstr>
      <vt:lpstr>'quadro di raffronto_B'!Print_Area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Gianluca.Noascono</cp:lastModifiedBy>
  <cp:lastPrinted>2017-11-02T05:35:45Z</cp:lastPrinted>
  <dcterms:created xsi:type="dcterms:W3CDTF">2017-10-18T08:16:47Z</dcterms:created>
  <dcterms:modified xsi:type="dcterms:W3CDTF">2017-11-24T08:18:05Z</dcterms:modified>
</cp:coreProperties>
</file>