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8_{E840DE1D-F4BE-4FB0-B943-9143A8D8A652}" xr6:coauthVersionLast="45" xr6:coauthVersionMax="45" xr10:uidLastSave="{00000000-0000-0000-0000-000000000000}"/>
  <bookViews>
    <workbookView xWindow="0" yWindow="750" windowWidth="25200" windowHeight="13815" xr2:uid="{00000000-000D-0000-FFFF-FFFF00000000}"/>
  </bookViews>
  <sheets>
    <sheet name="COSTITUZIONE 2023" sheetId="1" r:id="rId1"/>
    <sheet name="CALCOLO 0,22% MONTE SALARI 2018" sheetId="2" r:id="rId2"/>
    <sheet name="MOD RGS LIMITE 202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1" l="1"/>
  <c r="B16" i="1"/>
  <c r="E102" i="1"/>
  <c r="C102" i="1"/>
  <c r="E105" i="1"/>
  <c r="E99" i="1"/>
  <c r="B14" i="3"/>
  <c r="B7" i="3"/>
  <c r="B5" i="3"/>
  <c r="B4" i="3"/>
  <c r="C105" i="1"/>
  <c r="C99" i="1"/>
  <c r="B91" i="1"/>
  <c r="B53" i="1"/>
  <c r="B63" i="1"/>
  <c r="B60" i="1"/>
  <c r="B42" i="1"/>
  <c r="B24" i="1"/>
  <c r="B23" i="1" l="1"/>
  <c r="B37" i="1"/>
  <c r="B7" i="1"/>
  <c r="C27" i="1"/>
  <c r="C26" i="1"/>
  <c r="B25" i="1" s="1"/>
  <c r="B62" i="1" l="1"/>
  <c r="B5" i="2" l="1"/>
  <c r="B46" i="1" l="1"/>
  <c r="B17" i="1"/>
  <c r="B79" i="1"/>
  <c r="B93" i="1" l="1"/>
  <c r="C95" i="1" s="1"/>
  <c r="D14" i="3" l="1"/>
  <c r="D17" i="3" l="1"/>
  <c r="D18" i="3" s="1"/>
  <c r="D93" i="1"/>
  <c r="B19" i="3" l="1"/>
  <c r="B6" i="3"/>
  <c r="B9" i="3" s="1"/>
  <c r="C9" i="2"/>
  <c r="C8" i="2"/>
  <c r="B6" i="2"/>
  <c r="C98" i="1"/>
  <c r="C106" i="1" s="1"/>
  <c r="B26" i="1"/>
  <c r="B28" i="1" s="1"/>
  <c r="B69" i="1"/>
  <c r="B20" i="3" l="1"/>
  <c r="C107" i="1" s="1"/>
  <c r="B11" i="2"/>
  <c r="B61" i="1" s="1"/>
  <c r="B12" i="2"/>
  <c r="E100" i="1" s="1"/>
  <c r="B64" i="1" l="1"/>
  <c r="B66" i="1" s="1"/>
  <c r="B68" i="1" s="1"/>
  <c r="C108" i="1"/>
  <c r="B3" i="3"/>
  <c r="B21" i="3" s="1"/>
  <c r="B70" i="1" l="1"/>
  <c r="D96" i="1" s="1"/>
  <c r="E98" i="1" s="1"/>
  <c r="D91" i="1"/>
  <c r="B81" i="1"/>
  <c r="E95" i="1" l="1"/>
  <c r="E106" i="1" s="1"/>
  <c r="E109" i="1" l="1"/>
  <c r="B83" i="1" s="1"/>
  <c r="E110" i="1"/>
  <c r="B8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Davide d'Alfonso</author>
  </authors>
  <commentList>
    <comment ref="B63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ECONOMIE PARTE STABILE FONDI 2020 E 2021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<sst xmlns="http://schemas.openxmlformats.org/spreadsheetml/2006/main" count="144" uniqueCount="136">
  <si>
    <t>COSTITUZIONE DEL FONDO RISORSE DECENTRATE - ANNO 2023
CCNL 2019/2021</t>
  </si>
  <si>
    <t>UNICO IMPORTO CONSOLIDATO ANNO 2017 - ART. 67 COMMA 1 CCNL 2016/2018</t>
  </si>
  <si>
    <t>Risorse stabili soggette al limite - CCNL 2016/2018 - ART. 67 COMMA 2</t>
  </si>
  <si>
    <t>RISORSE ART. 2 COMMA 3 DEL D.LGS. 165/2001 - ART. 67 COMMA 2 LETTERA D)</t>
  </si>
  <si>
    <t>TRATTAMENTO ACCESSORIO PERSONALE TRASFERITO - ART. 67 COMMA 2 LETTERA E) - OBBLIGHI DI LEGGE</t>
  </si>
  <si>
    <t>TRATTAMENTO ACCESSORIO PERSONALE TRASFERITO - ART. 67 COMMA 2 LETTERA E) - SCELTE DEGLI ENTI</t>
  </si>
  <si>
    <t>IMPORTO PER MINORI ONERI RIDUZIONE PERSONALE DIRIGENZIALE - ART. 67 COMMA 2 LETTERA F) - SOLO REGIONI</t>
  </si>
  <si>
    <t>INCREMENTO PER RIDUZIONI STABILI DEL FONDO DELLO STRAORDINARIO - ART. 67 COMMA 2 LETTERA G)</t>
  </si>
  <si>
    <t>ARMONIZZAZIONE RETRIBUZIONI DIPENDENTI DELLE PROVINCE - ART. 1 COMMA 800 L. 205/2017</t>
  </si>
  <si>
    <t>Risorse stabili soggette al limite - CCNL 2019/2021</t>
  </si>
  <si>
    <t>TOTALE RISORSE STABILI SOGGETTE AL LIMITE ART. 23 COMMA 2</t>
  </si>
  <si>
    <t>Risorse stabili ESCLUSE dal limite - CCNL 2016/2018 - ART. 67 COMMA 2</t>
  </si>
  <si>
    <t>INCREMENTO ART. 67 COMMA 2 LETTERA A) - 83,20 EURO A DIPENDENTE AL 31/12/2015 -DICHIARAZIONE CONGIUNTA N. 5</t>
  </si>
  <si>
    <t>DIFFERENZIALI PROGRESSIONI ECONOMICHE ORIZZONTALI - ART. 67 COMMA 2 LETTERA B) - DICHIARAZIONE CONGIUNTA N. 5</t>
  </si>
  <si>
    <t xml:space="preserve">Risorse stabili ESCLUSE dal limite - CCNL 2019/2021 - ART. 79 COMMA 1 </t>
  </si>
  <si>
    <t xml:space="preserve">INCREMENTO ART. 79 COMMA 1 LETTERA B) - 84,50 EURO A DIPENDENTE AL 31/12/2018 </t>
  </si>
  <si>
    <t xml:space="preserve">DIFFERENZIALI PROGRESSIONI ECONOMICHE ORIZZONTALI - ART. 79 COMMA 1 LETTERA D) </t>
  </si>
  <si>
    <t>TOTALE RISORSE STABILI ESCLUSE DAL LIMITE ART. 23 COMMA 2</t>
  </si>
  <si>
    <t>Risorse variabili soggette al limite - CCNL 2016/2018 - ART. 67 COMMA 3</t>
  </si>
  <si>
    <r>
      <rPr>
        <sz val="9"/>
        <color theme="1"/>
        <rFont val="Arial"/>
      </rPr>
      <t xml:space="preserve">SPONSOR.NI, NUOVE CONV.NI, ACC. COLLABORAZIONE, ECC. - </t>
    </r>
    <r>
      <rPr>
        <sz val="8"/>
        <color theme="1"/>
        <rFont val="Arial"/>
      </rPr>
      <t>ART. 43, L. 449/1997 - ART. 67 CO. 3 LETT. A) SE ATTIVITA' ORDINARIAMENTE RESE</t>
    </r>
  </si>
  <si>
    <t>RISPARMI DA PIANI DI RAZIONALIZZAZIONE - ART. 67 COMMA 3 LETTERA B)</t>
  </si>
  <si>
    <t>SPECIFICHE DISPOSIZIONI DI LEGGE - ART. 67 COMMA 3 LETTERA C) - ICI</t>
  </si>
  <si>
    <t>SPECIFICHE DISPOSIZIONI DI LEGGE - ART. 67 COMMA 3 LETTERA C) - INCENTIVI FUNZIONI TECNICHE (2016/2017)</t>
  </si>
  <si>
    <t>SPECIFICHE DISPOSIZIONI DI LEGGE - ART. 67 COMMA 3 LETTERA C) - AVVOCATURA INTERNA - SPESE COMPENSATE</t>
  </si>
  <si>
    <t>SPECIFICHE DISPOSIZIONI DI LEGGE - ART. 67 COMMA 3 LETTERA C) - ART. 53 COMMA 7 DEL D.LGS. 165/2001</t>
  </si>
  <si>
    <t>FRAZIONE DI RIA ANNO PRECEDENTE - ART. 67 COMMA 3 LETTERA D)</t>
  </si>
  <si>
    <t xml:space="preserve">MESSI NOTIFICATORI - ART. 67 COMMA 3 LETTERA F) </t>
  </si>
  <si>
    <t>RISORSE PERSONALE ADDETTO ALLE CASE DA GIOCO - ART. 67 COMMA 3 LETTERA G)</t>
  </si>
  <si>
    <t>TRATTAMENTO ACCESSORIO PERSONALE TRASFERITO IN CORSO ANNO - ART. 67 COMMA 3 LETTERA K)</t>
  </si>
  <si>
    <t>Risorse variabili soggette al limite - CCNL 2019/2021 - ART. 79 COMMA 2</t>
  </si>
  <si>
    <t>1,2% DEL MONTE SALARI DELL'ANNO 1997 - ART. 79 COMMA 2 LETTERA B)</t>
  </si>
  <si>
    <t>TOTALE RISORSE VARIABILI SOGGETTE AL LIMITE ART. 23 COMMA 2</t>
  </si>
  <si>
    <t>Risorse variabili NON soggette al limite - CCNL 2016/2018 - ART. 67 COMMA 3</t>
  </si>
  <si>
    <r>
      <rPr>
        <sz val="9"/>
        <color theme="1"/>
        <rFont val="Arial"/>
      </rPr>
      <t xml:space="preserve">SPONSOR.NI, NUOVE CONV.NI, ACC. COLLABORAZIONE, ECC. - </t>
    </r>
    <r>
      <rPr>
        <sz val="8"/>
        <color theme="1"/>
        <rFont val="Arial"/>
      </rPr>
      <t xml:space="preserve">ART. 43, L. 449/1997 - ART. 67 CO. 3 LETT. A) - ATT.TA' NON ORDINARIAMENTE RESE </t>
    </r>
  </si>
  <si>
    <t>SPECIFICHE DISPOSIZIONI DI LEGGE - ART. 67 COMMA 3 LETTERA C) - PROGETTAZIONI INTERNE D.LGS. 163/2006</t>
  </si>
  <si>
    <t>SPECIFICHE DISPOSIZIONI DI LEGGE - ART. 67 COMMA 3 LETTERA C) - AVVOCATURA INTERNA SPESE CONTROPARTE</t>
  </si>
  <si>
    <t>SPECIFICHE DISPOSIZIONI DI LEGGE - ART. 67 COMMA 3 LETTERA C) - ART. 1 COMMA 1091 - IMU E TARI</t>
  </si>
  <si>
    <t>SPECIFICHE DISPOSIZIONI DI LEGGE - ART. 67 COMMA 3 LETTERA C) - CENSIMENTO ISTAT</t>
  </si>
  <si>
    <t>ECONOMIE FONDO STRAORDINARIO CONFLUITE - ART. 79 COMMA 2 LETTERA D)</t>
  </si>
  <si>
    <t>0,22% MONTESALARI 2018 QUOTA FONDO - ART. 79 COMMA 3 E 5 CCNL 2019/2021</t>
  </si>
  <si>
    <t>TOTALE RISORSE VARIABILI ESCLUSE DAL LIMITE ART. 23 COMMA 2</t>
  </si>
  <si>
    <t>TOTALE FONDO RISORSE DECENTRATE</t>
  </si>
  <si>
    <t>DI CUI: TOTALE RISORSE SOGGETTE AL LIMITE</t>
  </si>
  <si>
    <t>DI CUI: TOTALE RISORSE NON SOGGETTE AL LIMITE</t>
  </si>
  <si>
    <t>Decurtazioni</t>
  </si>
  <si>
    <t>DECURTAZIONE CONSOLIDATA - SECONDA PARTE ART. 9 COMMA 2 BIS D.L. 78/2010 (PER GLI ANNI 2011/2014)</t>
  </si>
  <si>
    <t>RIDUZIONE A SEGUITO DI PERSONALE TRASFERITO PER DISPOSIZIONI DI LEGGE</t>
  </si>
  <si>
    <t>RIDUZIONE A SEGUITO DI PERSONALE TRASFERITO PER SCELTE DISCREZIONALI</t>
  </si>
  <si>
    <t>RIDUZIONI PER RECUPERO FONDI ANNI PRECEDENTI (ART. 4 DEL D.L. 16/2014)</t>
  </si>
  <si>
    <t>RIDUZIONI PER RECUPERO FONDI ANNI PRECEDENTI (ART. 40 COMMA 3-QUINQUIES DEL D.LGS. 165/2001)</t>
  </si>
  <si>
    <t>ALTRE DECURTAZIONI….</t>
  </si>
  <si>
    <t>TOTALE DECURTAZIONI</t>
  </si>
  <si>
    <t>TABELLA PER LA VERIFICA DEL LIMITE AL TRATTAMENTO ACCESSORIO - ART. 23 COMMA 2 DEL D.LGS. 75/2017</t>
  </si>
  <si>
    <t>ANNO 2016</t>
  </si>
  <si>
    <t>ANNO 2022</t>
  </si>
  <si>
    <t xml:space="preserve">TOTALE DELLA COSTITUZIONE DEL FONDO RISORSE DECENTRATE DEI DIPENDENTI </t>
  </si>
  <si>
    <t>TOTALE DELLA COSTITUZIONE DEL FONDO RISORSE DECENTRATE DEI DIRIGENTI</t>
  </si>
  <si>
    <t>DECURTAZIONE CONSOLIDATA PER ANNI 2011/2014 - SECONDA PARTE ART. 9 COMMA 2-BIS DL 78/2010 (con segno meno)</t>
  </si>
  <si>
    <t>INCREMENTO O DIMINUZIONE DEL LIMITE A SEGUITO DI PARI AZIONE PER TRASFERIMENTO FUNZIONI</t>
  </si>
  <si>
    <t>TOTALE LORDO</t>
  </si>
  <si>
    <t>VOCI ESCLUSE DAL FONDO DEI DIPENDENTI PER LA VERIFICA DEL LIMITE (con segno più)</t>
  </si>
  <si>
    <t>VOCI ESCLUSE DAL FONDO DEI DIRIGENTI PER LA VERIFICA DEL LIMITE (con segno più)</t>
  </si>
  <si>
    <t>TOTALE VOCI ESCLUSE</t>
  </si>
  <si>
    <t>RETRIBUZIONE DI POSIZIONE E DI RISULTATO DELLE POSIZIONI ORGANIZZATIVE IMPUTATE A BILANCIO</t>
  </si>
  <si>
    <t>ASSEGNO AD PERSONAM DEI DIPENDENTI INCARICATI EX ART. 110 E ART. 90 DEL TUEL</t>
  </si>
  <si>
    <t>DECURTAZIONE DA OPERARE</t>
  </si>
  <si>
    <t>ART. 79, COMMA 3 E 5 DEL CCNL 16/11/2022</t>
  </si>
  <si>
    <t>TABELLA PER L'AUMENTO 0,22% MONTE SALARI 2018</t>
  </si>
  <si>
    <t>MONTE SALARI 2018</t>
  </si>
  <si>
    <t>DA RIPARTIRE TRA PO E FONDO</t>
  </si>
  <si>
    <t>ANNO  2021</t>
  </si>
  <si>
    <t xml:space="preserve">QUOTA 0,22% ASSEGNATA A FONDO </t>
  </si>
  <si>
    <t>LIMITE 2016</t>
  </si>
  <si>
    <t>dato consolidato / voci rilevanti</t>
  </si>
  <si>
    <t>fondo 2018</t>
  </si>
  <si>
    <t>budget p.o. 2018</t>
  </si>
  <si>
    <t>stanziamento</t>
  </si>
  <si>
    <t>totale 2018</t>
  </si>
  <si>
    <t>aventi diritto trattamento accessorio</t>
  </si>
  <si>
    <t>da applicare a nuove unità assunte</t>
  </si>
  <si>
    <t>NUMERO CEDOLINI EMESSI</t>
  </si>
  <si>
    <t>CEDOLINI</t>
  </si>
  <si>
    <t xml:space="preserve">valore </t>
  </si>
  <si>
    <r>
      <rPr>
        <sz val="12"/>
        <color theme="1"/>
        <rFont val="Arial"/>
      </rPr>
      <t xml:space="preserve">TOTALE CEDOLINI / UNITA' </t>
    </r>
    <r>
      <rPr>
        <i/>
        <sz val="12"/>
        <color rgb="FF000000"/>
        <rFont val="Arial"/>
      </rPr>
      <t>(diviso 12 mensilità)</t>
    </r>
  </si>
  <si>
    <t xml:space="preserve">Il numero dei cedolini stipendiali dei dipendenti che accedono alle risorse accessorie  </t>
  </si>
  <si>
    <r>
      <rPr>
        <b/>
        <sz val="16"/>
        <color rgb="FFC00000"/>
        <rFont val="Arial"/>
      </rPr>
      <t xml:space="preserve">△ </t>
    </r>
    <r>
      <rPr>
        <b/>
        <sz val="10"/>
        <color rgb="FF993300"/>
        <rFont val="Arial"/>
      </rPr>
      <t>(differenziale dotazione)</t>
    </r>
  </si>
  <si>
    <t>diviso 12 restituisce il numero di dipendenti in servizio nell’anno (prot. n. 179877 dell'01 settembre 2020 RGS)</t>
  </si>
  <si>
    <t>LIMITE 2016 ADEGUATO</t>
  </si>
  <si>
    <t>ANNO 2023</t>
  </si>
  <si>
    <t>TOTALE RISORSE STABILI</t>
  </si>
  <si>
    <t>TOTALE RISORSE VARIABILI</t>
  </si>
  <si>
    <t>ESCLUSIONE PERSONALE STABILIZZATO SE PRELEVATO DAL LAVORO FLESSIBILE - 
ART. 11 DEL D.L. 135/2018 (con segno meno) - SOLO VOCI STORICHE</t>
  </si>
  <si>
    <t>FONDO STRAORDINARIO</t>
  </si>
  <si>
    <t>n. dipendenti 31/12/2018 totali</t>
  </si>
  <si>
    <t>si compila in automatico</t>
  </si>
  <si>
    <t>INCREMENTO DELLE DOTAZIONI ORGANICHE - ART. 79 COMMA 1 LETT. C) NUOVE ASSUNZIONI ART. 33 D.L. n. 34/2018</t>
  </si>
  <si>
    <t>A TEMPO PIENO</t>
  </si>
  <si>
    <t>ADEGUAMENTO 2023</t>
  </si>
  <si>
    <t xml:space="preserve">Risorse variabili NON soggette al limite - CCNL 2019/2021 - ART. 79 </t>
  </si>
  <si>
    <t>ECONOMIE FONDO ANNO PRECEDENTE - ART. 80 COMMA 1 - SOLO PROVENIENTI DA PARTE STABILE (ART. 79 COMMA 1 E COMMA 2)</t>
  </si>
  <si>
    <r>
      <t xml:space="preserve">ADEGUAMENTO LIMITE ART. 33 dl 34/2019 </t>
    </r>
    <r>
      <rPr>
        <b/>
        <i/>
        <sz val="11"/>
        <color rgb="FFFF0000"/>
        <rFont val="Arial"/>
        <family val="2"/>
      </rPr>
      <t>(solo per enti soggetti)</t>
    </r>
  </si>
  <si>
    <t>LIMITE ART. 23, CO. 2, DEFINITIVO</t>
  </si>
  <si>
    <t>TOTALE VERIFICA ART. 23 COMMA 2 DEL D.LGS. 75/2017</t>
  </si>
  <si>
    <t xml:space="preserve">ATTENZIONE: COMPILARE SOLO LE CELLE DI COLORE </t>
  </si>
  <si>
    <t>TOTALE DEL FONDO AL NETTO DELLE DECURTAZIONI</t>
  </si>
  <si>
    <t>SOMME A DISPOSIZIONE DELLA CONTRATTAZIONE INTEGRATIVA</t>
  </si>
  <si>
    <t>0,22% MONTE SALARI 2018 QUOTA P.O. ART. 79 COMMA 3 E 5 CCNL 2019/2021 (con segno meno)</t>
  </si>
  <si>
    <t>EVENTUALE DECURTAZIONE PER APPLICAZIONE DELL'ART. 23 COMMA E DEL D.LGS 75/2017 (SUPERAMENTO "TETTO" 2016)</t>
  </si>
  <si>
    <t>ACCESSORIO SEGRETARIO COMUNALE (POSIZIONE, RISULTATO, GALLEGGIAMENTO, MAGGIORAZIONE POSIZIONE) EVENTUALMENTE RAPPORTATO ALLA % DI SEGRETERIA CONVENZIONATA ANNO CORRENTE</t>
  </si>
  <si>
    <t>RISPARMI DA PIANI DI RAZIONALIZZAZIONE - ART. 67 COMMA 3 LETTERA B) - CORTE DEI CONTI SEZ AUTONOMIE N. 34/2016</t>
  </si>
  <si>
    <t>RETRIBUZIONI INDIVIDUALI DI ANZIANITA/ ASSEGNI AD PERSONAM - ART. 67 COMMA 2 LETTERA C)</t>
  </si>
  <si>
    <t>TOTALE CEDOLINI GENERALE</t>
  </si>
  <si>
    <t>RAPPORTARE A P.T.</t>
  </si>
  <si>
    <t>CONDONO EDILIZIO L. 2003</t>
  </si>
  <si>
    <t>SCELTE ORGANIZZATIVE GESTIONALI E DI POLITICA RETRIBUTIVA - ART. 79 COMMA 2 LETTERA C)</t>
  </si>
  <si>
    <t xml:space="preserve">SCELTE ORGANIZZATIVE GESTIONALI E DI POLITICA RETRIBUTIVA  - ART. 98 COMMA 1 LETTERA C - PROVENTI C.D.S. </t>
  </si>
  <si>
    <r>
      <t xml:space="preserve">TOTALE RISORSE FONDO RISORSE DECENTRATE DEI DIPENDENTI ANNO </t>
    </r>
    <r>
      <rPr>
        <b/>
        <sz val="12"/>
        <color rgb="FFFF0000"/>
        <rFont val="Arial"/>
        <family val="2"/>
      </rPr>
      <t>2021</t>
    </r>
  </si>
  <si>
    <r>
      <t xml:space="preserve">STANZIAMENTO SALARIO ACCESSORIO DELLE POSIZIONI ORGANIZZATIVE ANNO </t>
    </r>
    <r>
      <rPr>
        <b/>
        <sz val="12"/>
        <color rgb="FFFF0000"/>
        <rFont val="Arial"/>
        <family val="2"/>
      </rPr>
      <t>2021</t>
    </r>
  </si>
  <si>
    <t>ARAN DICE FONDO INTERO, SENZA RIDUZIONE ALCUNA</t>
  </si>
  <si>
    <t>VOCI SOGGETTE A LIMITE NEL FONDO 2018</t>
  </si>
  <si>
    <t>B1-B3G</t>
  </si>
  <si>
    <t>D1-D3G</t>
  </si>
  <si>
    <r>
      <t xml:space="preserve">n. dipendenti 31/12/2018 </t>
    </r>
    <r>
      <rPr>
        <sz val="12"/>
        <color rgb="FFFF0000"/>
        <rFont val="Arial"/>
        <family val="2"/>
      </rPr>
      <t>solo indeterminato</t>
    </r>
  </si>
  <si>
    <t>PRESUNTIVAMENTE</t>
  </si>
  <si>
    <r>
      <t xml:space="preserve">ECONOMIE FONDO ANNO PRECEDENTE - QUOTA RELATIVA </t>
    </r>
    <r>
      <rPr>
        <sz val="9"/>
        <color rgb="FFFF0000"/>
        <rFont val="Arial"/>
        <family val="2"/>
      </rPr>
      <t>AGLI ANNI 2021 E 2022</t>
    </r>
    <r>
      <rPr>
        <sz val="9"/>
        <rFont val="Arial"/>
        <family val="2"/>
      </rPr>
      <t xml:space="preserve"> INCREMENTO ART. 79 COMMA 1 LETTERA B) E COMMA 5 CCNL 2019/2021 - 84,50 EURO A DIPENDENTE AL 31/12/2018 </t>
    </r>
  </si>
  <si>
    <r>
      <t>SPECIFICHE DISPOSIZIONI DI LEGGE - ART. 67 COMMA 3 LETTERA C) - INCENTIVI PER FUNZIONI TECNICHE D.LGS. 50/2016</t>
    </r>
    <r>
      <rPr>
        <sz val="9"/>
        <color rgb="FFFF0000"/>
        <rFont val="Arial"/>
        <family val="2"/>
      </rPr>
      <t xml:space="preserve"> (DAL 2018)</t>
    </r>
  </si>
  <si>
    <t>QUOTA 0,22% ASSEGNATA A P.O./EQ</t>
  </si>
  <si>
    <t>QMP - quota media pro capite</t>
  </si>
  <si>
    <r>
      <t xml:space="preserve">INCREMENTO ART. 79 COMMA 1 BIS - DIFFERENZIALI D3 E B3 - ALLA DATA DEL </t>
    </r>
    <r>
      <rPr>
        <sz val="9"/>
        <color rgb="FFFF0000"/>
        <rFont val="Arial"/>
        <family val="2"/>
      </rPr>
      <t>01/04/2023</t>
    </r>
    <r>
      <rPr>
        <sz val="9"/>
        <color theme="1"/>
        <rFont val="Arial"/>
        <family val="2"/>
      </rPr>
      <t xml:space="preserve"> - </t>
    </r>
    <r>
      <rPr>
        <b/>
        <sz val="9"/>
        <color theme="1"/>
        <rFont val="Arial"/>
        <family val="2"/>
      </rPr>
      <t xml:space="preserve">Tabella F) </t>
    </r>
    <r>
      <rPr>
        <sz val="9"/>
        <color theme="1"/>
        <rFont val="Arial"/>
        <family val="2"/>
      </rPr>
      <t>allegata Ccnl 16/11/2022</t>
    </r>
  </si>
  <si>
    <r>
      <t>ESCLUSIONE DAL LIMITE DELLA RETRIBUZIONE DI POSIZIONE E DI RISULTATO CON PARI DECURTAZIONE DELLE CAPACITA' ASSUNZIONALI - ART. 11 BIS DEL D.L. 135/2018 (</t>
    </r>
    <r>
      <rPr>
        <sz val="12"/>
        <color rgb="FFFF0000"/>
        <rFont val="Arial"/>
        <family val="2"/>
      </rPr>
      <t>con segno meno</t>
    </r>
    <r>
      <rPr>
        <sz val="12"/>
        <color rgb="FF000000"/>
        <rFont val="Arial"/>
        <family val="2"/>
      </rPr>
      <t>)</t>
    </r>
  </si>
  <si>
    <t>NB: SOLO PER COMUNI, PROVINCE/CITTA' METROPOLITANE, REGIONI
nota RGS 12454/2021</t>
  </si>
  <si>
    <t>ANNO DI VERIFICA - 2023 - soltanto dipendenti tempo INDETERMINATO</t>
  </si>
  <si>
    <r>
      <t xml:space="preserve">T12+T13+T14 (solo retr. t.d.) conto annuale 2018
NO SEGRETARIO NO DIRIGENTI </t>
    </r>
    <r>
      <rPr>
        <sz val="11"/>
        <color rgb="FFFF0000"/>
        <rFont val="Calibri"/>
        <family val="2"/>
        <scheme val="minor"/>
      </rPr>
      <t>NO ARRETRATI CCNL</t>
    </r>
  </si>
  <si>
    <r>
      <t>RISORSE ART. 8 COMMA 3 D.L. 13/2023 (</t>
    </r>
    <r>
      <rPr>
        <b/>
        <sz val="9"/>
        <color rgb="FFFF0000"/>
        <rFont val="Arial"/>
        <family val="2"/>
      </rPr>
      <t>FINO AL 31/12/2026</t>
    </r>
    <r>
      <rPr>
        <sz val="9"/>
        <color rgb="FFFF0000"/>
        <rFont val="Arial"/>
        <family val="2"/>
      </rPr>
      <t xml:space="preserve">) - </t>
    </r>
    <r>
      <rPr>
        <b/>
        <sz val="9"/>
        <color rgb="FFFF0000"/>
        <rFont val="Arial"/>
        <family val="2"/>
      </rPr>
      <t>SOLO ENTI PNRR</t>
    </r>
    <r>
      <rPr>
        <sz val="9"/>
        <color theme="1"/>
        <rFont val="Arial"/>
        <family val="2"/>
      </rPr>
      <t xml:space="preserve"> - FINO AL 5% PARTE STABILE CERTIFICATA ANNO 2016</t>
    </r>
  </si>
  <si>
    <r>
      <t>% p.t.</t>
    </r>
    <r>
      <rPr>
        <i/>
        <sz val="12"/>
        <color rgb="FFFF0000"/>
        <rFont val="Arial"/>
        <family val="2"/>
      </rPr>
      <t xml:space="preserve"> (inserire % part time)</t>
    </r>
  </si>
  <si>
    <t>Corte conti Lombardia 95/2020/PAR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</si>
</sst>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\ &quot;€&quot;;\-#,##0.00\ &quot;€&quot;"/>
    <numFmt numFmtId="165" formatCode="_-* #,##0.00_-;\-* #,##0.00_-;_-* \-??_-;_-@"/>
    <numFmt numFmtId="166" formatCode="#,##0.00\ &quot;€&quot;"/>
    <numFmt numFmtId="167" formatCode="_-* #,##0.00_-;\-* #,##0.00_-;_-* &quot;-&quot;??_-;_-@"/>
    <numFmt numFmtId="168" formatCode="_-* #,##0.000\ _€_-;\-* #,##0.000\ _€_-;_-* &quot;-&quot;??\ _€_-;_-@"/>
    <numFmt numFmtId="169" formatCode="0.0000"/>
    <numFmt numFmtId="170" formatCode="_-[$€]\ * #,##0.00_-;\-[$€]\ * #,##0.00_-;_-[$€]\ * \-??_-;_-@_-"/>
    <numFmt numFmtId="171" formatCode="0.000"/>
  </numFmts>
  <fonts count="84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sz val="11"/>
      <color rgb="FF000000"/>
      <name val="Calibri"/>
    </font>
    <font>
      <b/>
      <sz val="11"/>
      <color theme="1"/>
      <name val="Arial"/>
    </font>
    <font>
      <b/>
      <i/>
      <sz val="12"/>
      <color theme="1"/>
      <name val="Arial"/>
    </font>
    <font>
      <b/>
      <sz val="12"/>
      <color theme="1"/>
      <name val="Arial"/>
    </font>
    <font>
      <b/>
      <i/>
      <sz val="11"/>
      <color theme="1"/>
      <name val="Arial"/>
    </font>
    <font>
      <sz val="9"/>
      <color theme="1"/>
      <name val="Arial"/>
    </font>
    <font>
      <b/>
      <sz val="11"/>
      <color rgb="FF000000"/>
      <name val="Calibri"/>
    </font>
    <font>
      <b/>
      <i/>
      <sz val="10"/>
      <color theme="1"/>
      <name val="Arial"/>
    </font>
    <font>
      <b/>
      <i/>
      <sz val="14"/>
      <color theme="1"/>
      <name val="Arial"/>
    </font>
    <font>
      <b/>
      <sz val="14"/>
      <color rgb="FF000000"/>
      <name val="Calibri"/>
    </font>
    <font>
      <b/>
      <sz val="14"/>
      <color rgb="FFFFFFFF"/>
      <name val="Arial"/>
    </font>
    <font>
      <sz val="11"/>
      <color theme="1"/>
      <name val="Calibri"/>
    </font>
    <font>
      <sz val="12"/>
      <color rgb="FF000000"/>
      <name val="Arial"/>
    </font>
    <font>
      <b/>
      <sz val="12"/>
      <color rgb="FF000000"/>
      <name val="Arial"/>
    </font>
    <font>
      <b/>
      <sz val="16"/>
      <color rgb="FF000000"/>
      <name val="Arial"/>
    </font>
    <font>
      <sz val="16"/>
      <color rgb="FF000000"/>
      <name val="Arial"/>
    </font>
    <font>
      <b/>
      <sz val="12"/>
      <color rgb="FFFFFFFF"/>
      <name val="Arial"/>
    </font>
    <font>
      <sz val="12"/>
      <color theme="1"/>
      <name val="Calibri"/>
    </font>
    <font>
      <sz val="12"/>
      <color theme="1"/>
      <name val="Arial"/>
    </font>
    <font>
      <i/>
      <sz val="12"/>
      <color theme="1"/>
      <name val="Arial"/>
    </font>
    <font>
      <sz val="12"/>
      <color rgb="FFC00000"/>
      <name val="Arial"/>
    </font>
    <font>
      <b/>
      <sz val="16"/>
      <color rgb="FFC00000"/>
      <name val="Arial"/>
    </font>
    <font>
      <b/>
      <sz val="12"/>
      <color rgb="FFC00000"/>
      <name val="Arial"/>
    </font>
    <font>
      <i/>
      <sz val="12"/>
      <color rgb="FFC00000"/>
      <name val="Arial"/>
    </font>
    <font>
      <sz val="8"/>
      <color theme="1"/>
      <name val="Arial"/>
    </font>
    <font>
      <i/>
      <sz val="12"/>
      <color rgb="FF000000"/>
      <name val="Arial"/>
    </font>
    <font>
      <b/>
      <sz val="10"/>
      <color rgb="FF993300"/>
      <name val="Arial"/>
    </font>
    <font>
      <b/>
      <sz val="14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color rgb="FF0070C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4"/>
      <color rgb="FFFFFFFF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Arial"/>
      <family val="2"/>
    </font>
    <font>
      <sz val="11"/>
      <color rgb="FFFF0000"/>
      <name val="Calibri"/>
      <family val="2"/>
      <scheme val="major"/>
    </font>
    <font>
      <b/>
      <sz val="12"/>
      <color rgb="FFFFFFFF"/>
      <name val="Arial"/>
      <family val="2"/>
    </font>
    <font>
      <b/>
      <sz val="12"/>
      <color rgb="FFC00000"/>
      <name val="Arial"/>
      <family val="2"/>
    </font>
    <font>
      <i/>
      <sz val="12"/>
      <color rgb="FFFF0000"/>
      <name val="Arial"/>
      <family val="2"/>
    </font>
    <font>
      <b/>
      <i/>
      <sz val="14"/>
      <name val="Arial"/>
      <family val="2"/>
    </font>
    <font>
      <b/>
      <sz val="14"/>
      <color rgb="FF000000"/>
      <name val="Calibri"/>
      <family val="2"/>
    </font>
    <font>
      <b/>
      <i/>
      <sz val="12"/>
      <name val="Arial"/>
      <family val="2"/>
    </font>
    <font>
      <b/>
      <sz val="11"/>
      <color rgb="FF000000"/>
      <name val="Calibri"/>
      <family val="2"/>
    </font>
    <font>
      <b/>
      <sz val="12"/>
      <color rgb="FF548DD4"/>
      <name val="Arial"/>
      <family val="2"/>
    </font>
    <font>
      <b/>
      <sz val="12"/>
      <color rgb="FF8496B0"/>
      <name val="Arial"/>
      <family val="2"/>
    </font>
    <font>
      <b/>
      <sz val="12"/>
      <color rgb="FF366092"/>
      <name val="Arial"/>
      <family val="2"/>
    </font>
    <font>
      <sz val="12"/>
      <color rgb="FF548DD4"/>
      <name val="Arial"/>
      <family val="2"/>
    </font>
    <font>
      <sz val="12"/>
      <color rgb="FF000000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2"/>
      <color rgb="FFFF0000"/>
      <name val="Arial"/>
      <family val="2"/>
    </font>
    <font>
      <b/>
      <sz val="12"/>
      <color theme="4" tint="-0.249977111117893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Calibri"/>
      <family val="2"/>
      <scheme val="major"/>
    </font>
    <font>
      <sz val="11"/>
      <color rgb="FF0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rgb="FFFF0000"/>
      <name val="Calibri"/>
      <family val="2"/>
      <scheme val="major"/>
    </font>
    <font>
      <b/>
      <sz val="11"/>
      <color rgb="FFFF0000"/>
      <name val="Calibri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sz val="12"/>
      <color rgb="FFC00000"/>
      <name val="Arial"/>
      <family val="2"/>
    </font>
    <font>
      <i/>
      <sz val="11"/>
      <color rgb="FFFF0000"/>
      <name val="Calibri"/>
      <family val="2"/>
    </font>
    <font>
      <u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9"/>
      <color rgb="FFFF0000"/>
      <name val="Calibri"/>
      <family val="2"/>
    </font>
    <font>
      <b/>
      <sz val="11"/>
      <color rgb="FF00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0"/>
      <name val="Calibri"/>
      <family val="2"/>
    </font>
  </fonts>
  <fills count="4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  <fill>
      <patternFill patternType="solid">
        <fgColor rgb="FFD99594"/>
        <bgColor rgb="FFD99594"/>
      </patternFill>
    </fill>
    <fill>
      <patternFill patternType="solid">
        <fgColor rgb="FF953734"/>
        <bgColor rgb="FF953734"/>
      </patternFill>
    </fill>
    <fill>
      <patternFill patternType="solid">
        <fgColor rgb="FFD6E3BC"/>
        <bgColor rgb="FFD6E3BC"/>
      </patternFill>
    </fill>
    <fill>
      <patternFill patternType="solid">
        <fgColor rgb="FFC2D69B"/>
        <bgColor rgb="FFC2D69B"/>
      </patternFill>
    </fill>
    <fill>
      <patternFill patternType="solid">
        <fgColor rgb="FFD9E2F3"/>
        <bgColor rgb="FFD9E2F3"/>
      </patternFill>
    </fill>
    <fill>
      <patternFill patternType="solid">
        <fgColor rgb="FFF7CAAC"/>
        <bgColor rgb="FFF7CAAC"/>
      </patternFill>
    </fill>
    <fill>
      <patternFill patternType="solid">
        <fgColor rgb="FF76923C"/>
        <bgColor rgb="FF76923C"/>
      </patternFill>
    </fill>
    <fill>
      <patternFill patternType="solid">
        <fgColor rgb="FF92D050"/>
        <bgColor rgb="FF92D050"/>
      </patternFill>
    </fill>
    <fill>
      <patternFill patternType="solid">
        <fgColor theme="7"/>
        <bgColor theme="7"/>
      </patternFill>
    </fill>
    <fill>
      <patternFill patternType="solid">
        <fgColor rgb="FFFEF2CB"/>
        <bgColor rgb="FFFEF2CB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76923C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rgb="FFB8CCE4"/>
      </patternFill>
    </fill>
    <fill>
      <patternFill patternType="solid">
        <fgColor theme="5" tint="-0.499984740745262"/>
        <bgColor rgb="FF00B050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499984740745262"/>
        <bgColor rgb="FF953734"/>
      </patternFill>
    </fill>
    <fill>
      <patternFill patternType="solid">
        <fgColor rgb="FFFFC000"/>
        <bgColor rgb="FFFFFFFF"/>
      </patternFill>
    </fill>
    <fill>
      <patternFill patternType="solid">
        <fgColor theme="4" tint="0.79998168889431442"/>
        <bgColor rgb="FFD6E3BC"/>
      </patternFill>
    </fill>
    <fill>
      <patternFill patternType="solid">
        <fgColor rgb="FFFFC000"/>
        <bgColor rgb="FFF2F2F2"/>
      </patternFill>
    </fill>
    <fill>
      <patternFill patternType="solid">
        <fgColor theme="2" tint="-4.9989318521683403E-2"/>
        <bgColor rgb="FFF2F2F2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2" tint="-4.9989318521683403E-2"/>
        <bgColor rgb="FFD8D8D8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FFFFFF"/>
      </patternFill>
    </fill>
    <fill>
      <patternFill patternType="solid">
        <fgColor rgb="FFFFC000"/>
        <bgColor rgb="FFD8D8D8"/>
      </patternFill>
    </fill>
    <fill>
      <patternFill patternType="solid">
        <fgColor theme="2" tint="-0.34998626667073579"/>
        <bgColor indexed="64"/>
      </patternFill>
    </fill>
    <fill>
      <patternFill patternType="solid">
        <fgColor theme="2" tint="-0.34998626667073579"/>
        <bgColor rgb="FFFEF2CB"/>
      </patternFill>
    </fill>
    <fill>
      <patternFill patternType="solid">
        <fgColor theme="2" tint="-0.34998626667073579"/>
        <bgColor rgb="FFFFFFFF"/>
      </patternFill>
    </fill>
    <fill>
      <patternFill patternType="solid">
        <fgColor theme="2" tint="-0.34998626667073579"/>
        <bgColor rgb="FFF2F2F2"/>
      </patternFill>
    </fill>
    <fill>
      <patternFill patternType="solid">
        <fgColor theme="2" tint="-0.34998626667073579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rgb="FFB8CCE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F2F2F2"/>
      </patternFill>
    </fill>
    <fill>
      <patternFill patternType="solid">
        <fgColor rgb="FFFFFF00"/>
        <bgColor rgb="FFD8D8D8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FEF2CB"/>
      </patternFill>
    </fill>
    <fill>
      <patternFill patternType="solid">
        <fgColor rgb="FFFFFF00"/>
        <bgColor rgb="FFF7CAAC"/>
      </patternFill>
    </fill>
    <fill>
      <patternFill patternType="solid">
        <fgColor rgb="FFFFFF0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rgb="FFFFFFFF"/>
      </patternFill>
    </fill>
  </fills>
  <borders count="6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</borders>
  <cellStyleXfs count="5">
    <xf numFmtId="0" fontId="0" fillId="0" borderId="0"/>
    <xf numFmtId="0" fontId="1" fillId="0" borderId="1"/>
    <xf numFmtId="0" fontId="42" fillId="0" borderId="1"/>
    <xf numFmtId="170" fontId="42" fillId="0" borderId="1" applyFill="0" applyBorder="0" applyAlignment="0" applyProtection="0"/>
    <xf numFmtId="0" fontId="70" fillId="0" borderId="0" applyNumberFormat="0" applyFill="0" applyBorder="0" applyAlignment="0" applyProtection="0"/>
  </cellStyleXfs>
  <cellXfs count="264">
    <xf numFmtId="0" fontId="0" fillId="0" borderId="0" xfId="0"/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165" fontId="3" fillId="0" borderId="0" xfId="0" applyNumberFormat="1" applyFont="1" applyAlignment="1">
      <alignment vertical="center"/>
    </xf>
    <xf numFmtId="0" fontId="17" fillId="0" borderId="0" xfId="0" applyFont="1"/>
    <xf numFmtId="0" fontId="18" fillId="0" borderId="0" xfId="0" applyFont="1"/>
    <xf numFmtId="0" fontId="6" fillId="12" borderId="2" xfId="0" applyFont="1" applyFill="1" applyBorder="1" applyAlignment="1">
      <alignment horizontal="center" vertical="center" wrapText="1"/>
    </xf>
    <xf numFmtId="10" fontId="6" fillId="12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/>
    </xf>
    <xf numFmtId="0" fontId="2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21" fillId="4" borderId="1" xfId="0" applyFont="1" applyFill="1" applyBorder="1" applyAlignment="1">
      <alignment vertical="center"/>
    </xf>
    <xf numFmtId="0" fontId="6" fillId="4" borderId="22" xfId="0" applyFont="1" applyFill="1" applyBorder="1" applyAlignment="1">
      <alignment horizontal="left" vertical="center"/>
    </xf>
    <xf numFmtId="0" fontId="21" fillId="4" borderId="1" xfId="0" applyFont="1" applyFill="1" applyBorder="1" applyAlignment="1">
      <alignment horizontal="center" vertical="center"/>
    </xf>
    <xf numFmtId="2" fontId="21" fillId="4" borderId="20" xfId="0" applyNumberFormat="1" applyFont="1" applyFill="1" applyBorder="1" applyAlignment="1">
      <alignment horizontal="center" vertical="center"/>
    </xf>
    <xf numFmtId="0" fontId="21" fillId="4" borderId="19" xfId="0" applyFont="1" applyFill="1" applyBorder="1" applyAlignment="1">
      <alignment horizontal="center" vertical="center"/>
    </xf>
    <xf numFmtId="0" fontId="24" fillId="4" borderId="18" xfId="0" applyFont="1" applyFill="1" applyBorder="1" applyAlignment="1">
      <alignment horizontal="center" vertical="center"/>
    </xf>
    <xf numFmtId="168" fontId="25" fillId="4" borderId="2" xfId="0" applyNumberFormat="1" applyFont="1" applyFill="1" applyBorder="1" applyAlignment="1">
      <alignment vertical="center"/>
    </xf>
    <xf numFmtId="2" fontId="25" fillId="4" borderId="1" xfId="0" applyNumberFormat="1" applyFont="1" applyFill="1" applyBorder="1" applyAlignment="1">
      <alignment vertical="center"/>
    </xf>
    <xf numFmtId="2" fontId="26" fillId="4" borderId="1" xfId="0" applyNumberFormat="1" applyFont="1" applyFill="1" applyBorder="1" applyAlignment="1">
      <alignment horizontal="center" vertical="center"/>
    </xf>
    <xf numFmtId="4" fontId="25" fillId="15" borderId="2" xfId="0" applyNumberFormat="1" applyFont="1" applyFill="1" applyBorder="1" applyAlignment="1">
      <alignment vertical="center"/>
    </xf>
    <xf numFmtId="4" fontId="25" fillId="4" borderId="1" xfId="0" applyNumberFormat="1" applyFont="1" applyFill="1" applyBorder="1" applyAlignment="1">
      <alignment vertical="center"/>
    </xf>
    <xf numFmtId="169" fontId="21" fillId="4" borderId="1" xfId="0" applyNumberFormat="1" applyFont="1" applyFill="1" applyBorder="1" applyAlignment="1">
      <alignment vertical="center"/>
    </xf>
    <xf numFmtId="0" fontId="6" fillId="13" borderId="18" xfId="0" applyFont="1" applyFill="1" applyBorder="1" applyAlignment="1">
      <alignment vertical="center"/>
    </xf>
    <xf numFmtId="4" fontId="6" fillId="13" borderId="24" xfId="0" applyNumberFormat="1" applyFont="1" applyFill="1" applyBorder="1" applyAlignment="1">
      <alignment vertical="center"/>
    </xf>
    <xf numFmtId="0" fontId="21" fillId="4" borderId="22" xfId="0" applyFont="1" applyFill="1" applyBorder="1" applyAlignment="1">
      <alignment horizontal="left" vertical="center"/>
    </xf>
    <xf numFmtId="0" fontId="21" fillId="4" borderId="20" xfId="0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4" fillId="2" borderId="33" xfId="0" applyFont="1" applyFill="1" applyBorder="1" applyAlignment="1">
      <alignment horizontal="center" vertical="center"/>
    </xf>
    <xf numFmtId="165" fontId="3" fillId="2" borderId="34" xfId="0" applyNumberFormat="1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left" vertical="center"/>
    </xf>
    <xf numFmtId="165" fontId="9" fillId="3" borderId="36" xfId="0" applyNumberFormat="1" applyFont="1" applyFill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7" fillId="3" borderId="37" xfId="0" applyFont="1" applyFill="1" applyBorder="1" applyAlignment="1">
      <alignment horizontal="left" vertical="center"/>
    </xf>
    <xf numFmtId="165" fontId="3" fillId="2" borderId="34" xfId="0" applyNumberFormat="1" applyFont="1" applyFill="1" applyBorder="1" applyAlignment="1">
      <alignment vertical="center"/>
    </xf>
    <xf numFmtId="49" fontId="8" fillId="0" borderId="35" xfId="0" applyNumberFormat="1" applyFont="1" applyBorder="1" applyAlignment="1">
      <alignment horizontal="left" vertical="center" wrapText="1"/>
    </xf>
    <xf numFmtId="165" fontId="3" fillId="0" borderId="36" xfId="0" applyNumberFormat="1" applyFont="1" applyBorder="1" applyAlignment="1">
      <alignment vertical="center"/>
    </xf>
    <xf numFmtId="49" fontId="8" fillId="2" borderId="35" xfId="0" applyNumberFormat="1" applyFont="1" applyFill="1" applyBorder="1" applyAlignment="1">
      <alignment horizontal="left" vertical="center" wrapText="1"/>
    </xf>
    <xf numFmtId="165" fontId="3" fillId="2" borderId="36" xfId="0" applyNumberFormat="1" applyFont="1" applyFill="1" applyBorder="1" applyAlignment="1">
      <alignment vertical="center"/>
    </xf>
    <xf numFmtId="49" fontId="8" fillId="2" borderId="38" xfId="0" applyNumberFormat="1" applyFont="1" applyFill="1" applyBorder="1" applyAlignment="1">
      <alignment horizontal="left" vertical="center" wrapText="1"/>
    </xf>
    <xf numFmtId="0" fontId="7" fillId="3" borderId="39" xfId="0" applyFont="1" applyFill="1" applyBorder="1" applyAlignment="1">
      <alignment horizontal="left" vertical="center"/>
    </xf>
    <xf numFmtId="0" fontId="10" fillId="2" borderId="33" xfId="0" applyFont="1" applyFill="1" applyBorder="1" applyAlignment="1">
      <alignment horizontal="left" vertical="center"/>
    </xf>
    <xf numFmtId="0" fontId="5" fillId="19" borderId="35" xfId="0" applyFont="1" applyFill="1" applyBorder="1" applyAlignment="1">
      <alignment horizontal="left" vertical="center"/>
    </xf>
    <xf numFmtId="165" fontId="9" fillId="19" borderId="36" xfId="0" applyNumberFormat="1" applyFont="1" applyFill="1" applyBorder="1" applyAlignment="1">
      <alignment vertical="center"/>
    </xf>
    <xf numFmtId="49" fontId="36" fillId="0" borderId="35" xfId="0" applyNumberFormat="1" applyFont="1" applyBorder="1" applyAlignment="1">
      <alignment horizontal="left" vertical="center" wrapText="1"/>
    </xf>
    <xf numFmtId="165" fontId="3" fillId="0" borderId="34" xfId="0" applyNumberFormat="1" applyFont="1" applyBorder="1" applyAlignment="1">
      <alignment horizontal="left" vertical="center"/>
    </xf>
    <xf numFmtId="49" fontId="8" fillId="4" borderId="35" xfId="0" applyNumberFormat="1" applyFont="1" applyFill="1" applyBorder="1" applyAlignment="1">
      <alignment horizontal="left" vertical="center" wrapText="1"/>
    </xf>
    <xf numFmtId="49" fontId="8" fillId="2" borderId="37" xfId="0" applyNumberFormat="1" applyFont="1" applyFill="1" applyBorder="1" applyAlignment="1">
      <alignment horizontal="left" vertical="center" wrapText="1"/>
    </xf>
    <xf numFmtId="0" fontId="33" fillId="19" borderId="35" xfId="0" applyFont="1" applyFill="1" applyBorder="1" applyAlignment="1">
      <alignment horizontal="left" vertical="center"/>
    </xf>
    <xf numFmtId="0" fontId="11" fillId="5" borderId="35" xfId="0" applyFont="1" applyFill="1" applyBorder="1" applyAlignment="1">
      <alignment horizontal="right" vertical="center"/>
    </xf>
    <xf numFmtId="165" fontId="12" fillId="5" borderId="36" xfId="0" applyNumberFormat="1" applyFont="1" applyFill="1" applyBorder="1" applyAlignment="1">
      <alignment horizontal="right" vertical="center"/>
    </xf>
    <xf numFmtId="0" fontId="3" fillId="0" borderId="33" xfId="0" applyFont="1" applyBorder="1" applyAlignment="1">
      <alignment vertical="center"/>
    </xf>
    <xf numFmtId="165" fontId="3" fillId="0" borderId="34" xfId="0" applyNumberFormat="1" applyFont="1" applyBorder="1" applyAlignment="1">
      <alignment vertical="center"/>
    </xf>
    <xf numFmtId="165" fontId="3" fillId="23" borderId="36" xfId="0" applyNumberFormat="1" applyFont="1" applyFill="1" applyBorder="1" applyAlignment="1">
      <alignment vertical="center"/>
    </xf>
    <xf numFmtId="0" fontId="44" fillId="0" borderId="0" xfId="0" applyFont="1" applyAlignment="1">
      <alignment vertical="center"/>
    </xf>
    <xf numFmtId="165" fontId="3" fillId="30" borderId="36" xfId="0" applyNumberFormat="1" applyFont="1" applyFill="1" applyBorder="1" applyAlignment="1">
      <alignment vertical="center"/>
    </xf>
    <xf numFmtId="166" fontId="21" fillId="29" borderId="2" xfId="0" applyNumberFormat="1" applyFont="1" applyFill="1" applyBorder="1" applyAlignment="1">
      <alignment vertical="center"/>
    </xf>
    <xf numFmtId="0" fontId="41" fillId="0" borderId="0" xfId="0" applyFont="1"/>
    <xf numFmtId="165" fontId="3" fillId="32" borderId="36" xfId="0" applyNumberFormat="1" applyFont="1" applyFill="1" applyBorder="1" applyAlignment="1">
      <alignment vertical="center"/>
    </xf>
    <xf numFmtId="165" fontId="3" fillId="34" borderId="36" xfId="0" applyNumberFormat="1" applyFont="1" applyFill="1" applyBorder="1" applyAlignment="1">
      <alignment vertical="center"/>
    </xf>
    <xf numFmtId="165" fontId="41" fillId="3" borderId="36" xfId="0" applyNumberFormat="1" applyFont="1" applyFill="1" applyBorder="1" applyAlignment="1">
      <alignment vertical="center"/>
    </xf>
    <xf numFmtId="49" fontId="38" fillId="0" borderId="35" xfId="0" applyNumberFormat="1" applyFont="1" applyBorder="1" applyAlignment="1">
      <alignment horizontal="left" vertical="center" wrapText="1"/>
    </xf>
    <xf numFmtId="0" fontId="45" fillId="6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18" borderId="0" xfId="0" applyFill="1" applyAlignment="1">
      <alignment vertical="center"/>
    </xf>
    <xf numFmtId="0" fontId="9" fillId="0" borderId="0" xfId="0" applyFont="1" applyAlignment="1">
      <alignment horizontal="center" vertical="center"/>
    </xf>
    <xf numFmtId="166" fontId="3" fillId="0" borderId="0" xfId="0" applyNumberFormat="1" applyFont="1" applyAlignment="1">
      <alignment vertical="center"/>
    </xf>
    <xf numFmtId="0" fontId="2" fillId="21" borderId="7" xfId="0" applyFont="1" applyFill="1" applyBorder="1" applyAlignment="1">
      <alignment vertical="center"/>
    </xf>
    <xf numFmtId="0" fontId="2" fillId="21" borderId="3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165" fontId="1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2" fillId="27" borderId="44" xfId="0" applyFont="1" applyFill="1" applyBorder="1" applyAlignment="1">
      <alignment vertical="center"/>
    </xf>
    <xf numFmtId="0" fontId="2" fillId="27" borderId="45" xfId="0" applyFont="1" applyFill="1" applyBorder="1" applyAlignment="1">
      <alignment vertical="center"/>
    </xf>
    <xf numFmtId="167" fontId="39" fillId="31" borderId="34" xfId="0" applyNumberFormat="1" applyFont="1" applyFill="1" applyBorder="1" applyAlignment="1">
      <alignment vertical="center"/>
    </xf>
    <xf numFmtId="0" fontId="15" fillId="10" borderId="8" xfId="0" applyFont="1" applyFill="1" applyBorder="1" applyAlignment="1">
      <alignment vertical="center" wrapText="1"/>
    </xf>
    <xf numFmtId="167" fontId="40" fillId="28" borderId="16" xfId="0" applyNumberFormat="1" applyFont="1" applyFill="1" applyBorder="1" applyAlignment="1">
      <alignment vertical="center"/>
    </xf>
    <xf numFmtId="0" fontId="13" fillId="11" borderId="12" xfId="0" applyFont="1" applyFill="1" applyBorder="1" applyAlignment="1">
      <alignment horizontal="center" vertical="center" wrapText="1"/>
    </xf>
    <xf numFmtId="0" fontId="30" fillId="16" borderId="25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3" fillId="0" borderId="0" xfId="0" applyFont="1" applyAlignment="1">
      <alignment vertical="center" wrapText="1"/>
    </xf>
    <xf numFmtId="0" fontId="45" fillId="11" borderId="12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vertical="center"/>
    </xf>
    <xf numFmtId="0" fontId="48" fillId="0" borderId="0" xfId="0" applyFont="1" applyAlignment="1">
      <alignment vertical="center"/>
    </xf>
    <xf numFmtId="0" fontId="48" fillId="2" borderId="1" xfId="0" applyFont="1" applyFill="1" applyBorder="1" applyAlignment="1">
      <alignment vertical="center"/>
    </xf>
    <xf numFmtId="0" fontId="48" fillId="18" borderId="0" xfId="0" applyFont="1" applyFill="1" applyAlignment="1">
      <alignment vertical="center"/>
    </xf>
    <xf numFmtId="0" fontId="6" fillId="13" borderId="27" xfId="0" applyFont="1" applyFill="1" applyBorder="1" applyAlignment="1">
      <alignment vertical="center"/>
    </xf>
    <xf numFmtId="4" fontId="6" fillId="13" borderId="29" xfId="0" applyNumberFormat="1" applyFont="1" applyFill="1" applyBorder="1" applyAlignment="1">
      <alignment vertical="center"/>
    </xf>
    <xf numFmtId="0" fontId="50" fillId="15" borderId="5" xfId="0" applyFont="1" applyFill="1" applyBorder="1" applyAlignment="1">
      <alignment vertical="center"/>
    </xf>
    <xf numFmtId="0" fontId="52" fillId="5" borderId="35" xfId="0" applyFont="1" applyFill="1" applyBorder="1" applyAlignment="1">
      <alignment horizontal="right" vertical="center"/>
    </xf>
    <xf numFmtId="165" fontId="53" fillId="5" borderId="36" xfId="0" applyNumberFormat="1" applyFont="1" applyFill="1" applyBorder="1" applyAlignment="1">
      <alignment horizontal="right" vertical="center"/>
    </xf>
    <xf numFmtId="0" fontId="1" fillId="0" borderId="33" xfId="1" applyBorder="1" applyAlignment="1">
      <alignment vertical="center"/>
    </xf>
    <xf numFmtId="165" fontId="1" fillId="0" borderId="34" xfId="1" applyNumberFormat="1" applyBorder="1" applyAlignment="1">
      <alignment vertical="center"/>
    </xf>
    <xf numFmtId="0" fontId="54" fillId="3" borderId="35" xfId="1" applyFont="1" applyFill="1" applyBorder="1" applyAlignment="1">
      <alignment horizontal="left" vertical="center" wrapText="1"/>
    </xf>
    <xf numFmtId="0" fontId="52" fillId="5" borderId="41" xfId="1" applyFont="1" applyFill="1" applyBorder="1" applyAlignment="1">
      <alignment horizontal="right" vertical="center"/>
    </xf>
    <xf numFmtId="165" fontId="53" fillId="5" borderId="43" xfId="1" applyNumberFormat="1" applyFont="1" applyFill="1" applyBorder="1" applyAlignment="1">
      <alignment horizontal="right" vertical="center"/>
    </xf>
    <xf numFmtId="165" fontId="55" fillId="38" borderId="36" xfId="1" applyNumberFormat="1" applyFont="1" applyFill="1" applyBorder="1" applyAlignment="1">
      <alignment vertical="center"/>
    </xf>
    <xf numFmtId="167" fontId="56" fillId="26" borderId="10" xfId="0" applyNumberFormat="1" applyFont="1" applyFill="1" applyBorder="1" applyAlignment="1">
      <alignment vertical="center"/>
    </xf>
    <xf numFmtId="167" fontId="34" fillId="28" borderId="9" xfId="0" applyNumberFormat="1" applyFont="1" applyFill="1" applyBorder="1" applyAlignment="1">
      <alignment vertical="center"/>
    </xf>
    <xf numFmtId="167" fontId="32" fillId="28" borderId="34" xfId="0" applyNumberFormat="1" applyFont="1" applyFill="1" applyBorder="1" applyAlignment="1">
      <alignment vertical="center"/>
    </xf>
    <xf numFmtId="167" fontId="34" fillId="31" borderId="11" xfId="0" applyNumberFormat="1" applyFont="1" applyFill="1" applyBorder="1" applyAlignment="1">
      <alignment vertical="center"/>
    </xf>
    <xf numFmtId="167" fontId="57" fillId="28" borderId="11" xfId="0" applyNumberFormat="1" applyFont="1" applyFill="1" applyBorder="1" applyAlignment="1">
      <alignment vertical="center"/>
    </xf>
    <xf numFmtId="167" fontId="56" fillId="26" borderId="33" xfId="0" applyNumberFormat="1" applyFont="1" applyFill="1" applyBorder="1" applyAlignment="1">
      <alignment vertical="center"/>
    </xf>
    <xf numFmtId="167" fontId="34" fillId="26" borderId="10" xfId="0" applyNumberFormat="1" applyFont="1" applyFill="1" applyBorder="1" applyAlignment="1">
      <alignment vertical="center"/>
    </xf>
    <xf numFmtId="167" fontId="58" fillId="28" borderId="13" xfId="0" applyNumberFormat="1" applyFont="1" applyFill="1" applyBorder="1" applyAlignment="1">
      <alignment vertical="center"/>
    </xf>
    <xf numFmtId="167" fontId="34" fillId="28" borderId="1" xfId="0" applyNumberFormat="1" applyFont="1" applyFill="1" applyBorder="1" applyAlignment="1">
      <alignment vertical="center"/>
    </xf>
    <xf numFmtId="167" fontId="34" fillId="28" borderId="34" xfId="0" applyNumberFormat="1" applyFont="1" applyFill="1" applyBorder="1" applyAlignment="1">
      <alignment vertical="center"/>
    </xf>
    <xf numFmtId="167" fontId="56" fillId="26" borderId="30" xfId="0" applyNumberFormat="1" applyFont="1" applyFill="1" applyBorder="1" applyAlignment="1">
      <alignment vertical="center"/>
    </xf>
    <xf numFmtId="167" fontId="59" fillId="28" borderId="31" xfId="0" applyNumberFormat="1" applyFont="1" applyFill="1" applyBorder="1" applyAlignment="1">
      <alignment vertical="center"/>
    </xf>
    <xf numFmtId="167" fontId="56" fillId="26" borderId="34" xfId="0" applyNumberFormat="1" applyFont="1" applyFill="1" applyBorder="1" applyAlignment="1">
      <alignment vertical="center"/>
    </xf>
    <xf numFmtId="167" fontId="59" fillId="28" borderId="1" xfId="0" applyNumberFormat="1" applyFont="1" applyFill="1" applyBorder="1" applyAlignment="1">
      <alignment vertical="center"/>
    </xf>
    <xf numFmtId="167" fontId="56" fillId="26" borderId="49" xfId="0" applyNumberFormat="1" applyFont="1" applyFill="1" applyBorder="1" applyAlignment="1">
      <alignment vertical="center"/>
    </xf>
    <xf numFmtId="167" fontId="56" fillId="26" borderId="50" xfId="0" applyNumberFormat="1" applyFont="1" applyFill="1" applyBorder="1" applyAlignment="1">
      <alignment vertical="center"/>
    </xf>
    <xf numFmtId="167" fontId="59" fillId="28" borderId="42" xfId="0" applyNumberFormat="1" applyFont="1" applyFill="1" applyBorder="1" applyAlignment="1">
      <alignment vertical="center"/>
    </xf>
    <xf numFmtId="167" fontId="59" fillId="28" borderId="13" xfId="0" applyNumberFormat="1" applyFont="1" applyFill="1" applyBorder="1" applyAlignment="1">
      <alignment vertical="center"/>
    </xf>
    <xf numFmtId="167" fontId="56" fillId="26" borderId="46" xfId="0" applyNumberFormat="1" applyFont="1" applyFill="1" applyBorder="1" applyAlignment="1">
      <alignment vertical="center"/>
    </xf>
    <xf numFmtId="167" fontId="56" fillId="26" borderId="17" xfId="0" applyNumberFormat="1" applyFont="1" applyFill="1" applyBorder="1" applyAlignment="1">
      <alignment vertical="center"/>
    </xf>
    <xf numFmtId="167" fontId="59" fillId="28" borderId="16" xfId="0" applyNumberFormat="1" applyFont="1" applyFill="1" applyBorder="1" applyAlignment="1">
      <alignment vertical="center"/>
    </xf>
    <xf numFmtId="167" fontId="32" fillId="26" borderId="33" xfId="0" applyNumberFormat="1" applyFont="1" applyFill="1" applyBorder="1" applyAlignment="1">
      <alignment vertical="center"/>
    </xf>
    <xf numFmtId="167" fontId="32" fillId="28" borderId="13" xfId="0" applyNumberFormat="1" applyFont="1" applyFill="1" applyBorder="1" applyAlignment="1">
      <alignment vertical="center"/>
    </xf>
    <xf numFmtId="0" fontId="60" fillId="0" borderId="25" xfId="0" applyFont="1" applyBorder="1" applyAlignment="1">
      <alignment vertical="center"/>
    </xf>
    <xf numFmtId="167" fontId="32" fillId="25" borderId="26" xfId="0" applyNumberFormat="1" applyFont="1" applyFill="1" applyBorder="1" applyAlignment="1">
      <alignment vertical="center"/>
    </xf>
    <xf numFmtId="167" fontId="32" fillId="28" borderId="30" xfId="0" applyNumberFormat="1" applyFont="1" applyFill="1" applyBorder="1" applyAlignment="1">
      <alignment vertical="center"/>
    </xf>
    <xf numFmtId="167" fontId="32" fillId="28" borderId="32" xfId="0" applyNumberFormat="1" applyFont="1" applyFill="1" applyBorder="1" applyAlignment="1">
      <alignment vertical="center"/>
    </xf>
    <xf numFmtId="167" fontId="32" fillId="26" borderId="48" xfId="0" applyNumberFormat="1" applyFont="1" applyFill="1" applyBorder="1" applyAlignment="1">
      <alignment vertical="center"/>
    </xf>
    <xf numFmtId="167" fontId="32" fillId="28" borderId="49" xfId="0" applyNumberFormat="1" applyFont="1" applyFill="1" applyBorder="1" applyAlignment="1">
      <alignment vertical="center"/>
    </xf>
    <xf numFmtId="167" fontId="32" fillId="28" borderId="50" xfId="0" applyNumberFormat="1" applyFont="1" applyFill="1" applyBorder="1" applyAlignment="1">
      <alignment vertical="center"/>
    </xf>
    <xf numFmtId="167" fontId="49" fillId="6" borderId="49" xfId="0" applyNumberFormat="1" applyFont="1" applyFill="1" applyBorder="1" applyAlignment="1">
      <alignment horizontal="center" vertical="center" wrapText="1"/>
    </xf>
    <xf numFmtId="167" fontId="49" fillId="6" borderId="42" xfId="0" applyNumberFormat="1" applyFont="1" applyFill="1" applyBorder="1" applyAlignment="1">
      <alignment horizontal="center" vertical="center" wrapText="1"/>
    </xf>
    <xf numFmtId="167" fontId="49" fillId="6" borderId="50" xfId="0" applyNumberFormat="1" applyFont="1" applyFill="1" applyBorder="1" applyAlignment="1">
      <alignment horizontal="center" vertical="center" wrapText="1"/>
    </xf>
    <xf numFmtId="49" fontId="36" fillId="2" borderId="35" xfId="0" applyNumberFormat="1" applyFont="1" applyFill="1" applyBorder="1" applyAlignment="1">
      <alignment horizontal="left" vertical="center" wrapText="1"/>
    </xf>
    <xf numFmtId="0" fontId="16" fillId="7" borderId="52" xfId="0" applyFont="1" applyFill="1" applyBorder="1" applyAlignment="1">
      <alignment vertical="center" wrapText="1"/>
    </xf>
    <xf numFmtId="0" fontId="15" fillId="12" borderId="51" xfId="0" applyFont="1" applyFill="1" applyBorder="1" applyAlignment="1">
      <alignment wrapText="1"/>
    </xf>
    <xf numFmtId="0" fontId="21" fillId="4" borderId="28" xfId="0" applyFont="1" applyFill="1" applyBorder="1" applyAlignment="1">
      <alignment horizontal="center" vertical="center"/>
    </xf>
    <xf numFmtId="2" fontId="21" fillId="4" borderId="29" xfId="0" applyNumberFormat="1" applyFont="1" applyFill="1" applyBorder="1" applyAlignment="1">
      <alignment horizontal="center" vertical="center"/>
    </xf>
    <xf numFmtId="0" fontId="21" fillId="14" borderId="51" xfId="0" applyFont="1" applyFill="1" applyBorder="1" applyAlignment="1">
      <alignment vertical="center"/>
    </xf>
    <xf numFmtId="4" fontId="21" fillId="33" borderId="51" xfId="0" applyNumberFormat="1" applyFont="1" applyFill="1" applyBorder="1" applyAlignment="1">
      <alignment vertical="center"/>
    </xf>
    <xf numFmtId="0" fontId="23" fillId="14" borderId="51" xfId="0" applyFont="1" applyFill="1" applyBorder="1" applyAlignment="1">
      <alignment vertical="center"/>
    </xf>
    <xf numFmtId="4" fontId="23" fillId="14" borderId="51" xfId="0" applyNumberFormat="1" applyFont="1" applyFill="1" applyBorder="1" applyAlignment="1">
      <alignment vertical="center"/>
    </xf>
    <xf numFmtId="0" fontId="35" fillId="14" borderId="51" xfId="0" applyFont="1" applyFill="1" applyBorder="1" applyAlignment="1">
      <alignment vertical="center"/>
    </xf>
    <xf numFmtId="0" fontId="34" fillId="18" borderId="51" xfId="2" applyFont="1" applyFill="1" applyBorder="1" applyAlignment="1">
      <alignment horizontal="left" vertical="center"/>
    </xf>
    <xf numFmtId="0" fontId="35" fillId="32" borderId="51" xfId="2" applyFont="1" applyFill="1" applyBorder="1" applyAlignment="1">
      <alignment horizontal="center" vertical="center"/>
    </xf>
    <xf numFmtId="0" fontId="35" fillId="18" borderId="51" xfId="2" applyFont="1" applyFill="1" applyBorder="1" applyAlignment="1">
      <alignment horizontal="center" vertical="center"/>
    </xf>
    <xf numFmtId="2" fontId="35" fillId="18" borderId="51" xfId="2" applyNumberFormat="1" applyFont="1" applyFill="1" applyBorder="1" applyAlignment="1">
      <alignment horizontal="center" vertical="center"/>
    </xf>
    <xf numFmtId="0" fontId="21" fillId="4" borderId="51" xfId="0" applyFont="1" applyFill="1" applyBorder="1" applyAlignment="1">
      <alignment horizontal="center" vertical="center"/>
    </xf>
    <xf numFmtId="0" fontId="35" fillId="4" borderId="51" xfId="0" applyFont="1" applyFill="1" applyBorder="1" applyAlignment="1">
      <alignment horizontal="center" vertical="center"/>
    </xf>
    <xf numFmtId="0" fontId="44" fillId="39" borderId="0" xfId="0" applyFont="1" applyFill="1" applyAlignment="1">
      <alignment vertical="center"/>
    </xf>
    <xf numFmtId="0" fontId="0" fillId="39" borderId="0" xfId="0" applyFill="1" applyAlignment="1">
      <alignment vertical="center"/>
    </xf>
    <xf numFmtId="0" fontId="0" fillId="39" borderId="0" xfId="0" applyFill="1"/>
    <xf numFmtId="167" fontId="64" fillId="36" borderId="11" xfId="0" applyNumberFormat="1" applyFont="1" applyFill="1" applyBorder="1" applyAlignment="1">
      <alignment vertical="center"/>
    </xf>
    <xf numFmtId="167" fontId="64" fillId="36" borderId="50" xfId="0" applyNumberFormat="1" applyFont="1" applyFill="1" applyBorder="1" applyAlignment="1">
      <alignment vertical="center"/>
    </xf>
    <xf numFmtId="167" fontId="64" fillId="35" borderId="10" xfId="0" applyNumberFormat="1" applyFont="1" applyFill="1" applyBorder="1" applyAlignment="1">
      <alignment vertical="center"/>
    </xf>
    <xf numFmtId="167" fontId="64" fillId="36" borderId="34" xfId="0" applyNumberFormat="1" applyFont="1" applyFill="1" applyBorder="1" applyAlignment="1">
      <alignment vertical="center"/>
    </xf>
    <xf numFmtId="167" fontId="64" fillId="36" borderId="47" xfId="0" applyNumberFormat="1" applyFont="1" applyFill="1" applyBorder="1" applyAlignment="1">
      <alignment vertical="center"/>
    </xf>
    <xf numFmtId="167" fontId="32" fillId="42" borderId="10" xfId="0" applyNumberFormat="1" applyFont="1" applyFill="1" applyBorder="1" applyAlignment="1">
      <alignment vertical="center"/>
    </xf>
    <xf numFmtId="0" fontId="22" fillId="43" borderId="1" xfId="0" applyFont="1" applyFill="1" applyBorder="1" applyAlignment="1">
      <alignment horizontal="center" vertical="center"/>
    </xf>
    <xf numFmtId="167" fontId="32" fillId="42" borderId="15" xfId="0" applyNumberFormat="1" applyFont="1" applyFill="1" applyBorder="1" applyAlignment="1">
      <alignment vertical="center"/>
    </xf>
    <xf numFmtId="49" fontId="8" fillId="0" borderId="40" xfId="0" applyNumberFormat="1" applyFont="1" applyBorder="1" applyAlignment="1">
      <alignment horizontal="left" vertical="center" wrapText="1"/>
    </xf>
    <xf numFmtId="0" fontId="0" fillId="37" borderId="0" xfId="0" applyFill="1" applyAlignment="1">
      <alignment vertical="center"/>
    </xf>
    <xf numFmtId="0" fontId="32" fillId="12" borderId="2" xfId="0" applyFont="1" applyFill="1" applyBorder="1" applyAlignment="1">
      <alignment vertical="center" wrapText="1"/>
    </xf>
    <xf numFmtId="9" fontId="21" fillId="37" borderId="2" xfId="0" applyNumberFormat="1" applyFont="1" applyFill="1" applyBorder="1" applyAlignment="1">
      <alignment vertical="center"/>
    </xf>
    <xf numFmtId="0" fontId="43" fillId="37" borderId="0" xfId="0" applyFont="1" applyFill="1" applyAlignment="1">
      <alignment vertical="center" wrapText="1"/>
    </xf>
    <xf numFmtId="0" fontId="44" fillId="43" borderId="1" xfId="0" applyFont="1" applyFill="1" applyBorder="1" applyAlignment="1">
      <alignment vertical="center"/>
    </xf>
    <xf numFmtId="0" fontId="3" fillId="37" borderId="0" xfId="0" applyFont="1" applyFill="1" applyAlignment="1">
      <alignment vertical="center"/>
    </xf>
    <xf numFmtId="0" fontId="46" fillId="37" borderId="0" xfId="0" applyFont="1" applyFill="1" applyAlignment="1">
      <alignment vertical="center" wrapText="1"/>
    </xf>
    <xf numFmtId="0" fontId="66" fillId="37" borderId="0" xfId="0" applyFont="1" applyFill="1" applyAlignment="1">
      <alignment vertical="center"/>
    </xf>
    <xf numFmtId="0" fontId="46" fillId="37" borderId="0" xfId="0" applyFont="1" applyFill="1" applyAlignment="1">
      <alignment vertical="center"/>
    </xf>
    <xf numFmtId="167" fontId="64" fillId="35" borderId="1" xfId="0" applyNumberFormat="1" applyFont="1" applyFill="1" applyBorder="1" applyAlignment="1">
      <alignment vertical="center"/>
    </xf>
    <xf numFmtId="167" fontId="64" fillId="35" borderId="54" xfId="0" applyNumberFormat="1" applyFont="1" applyFill="1" applyBorder="1" applyAlignment="1">
      <alignment vertical="center"/>
    </xf>
    <xf numFmtId="167" fontId="39" fillId="25" borderId="54" xfId="0" applyNumberFormat="1" applyFont="1" applyFill="1" applyBorder="1" applyAlignment="1">
      <alignment vertical="center"/>
    </xf>
    <xf numFmtId="167" fontId="56" fillId="26" borderId="54" xfId="0" applyNumberFormat="1" applyFont="1" applyFill="1" applyBorder="1" applyAlignment="1">
      <alignment vertical="center"/>
    </xf>
    <xf numFmtId="167" fontId="56" fillId="26" borderId="1" xfId="0" applyNumberFormat="1" applyFont="1" applyFill="1" applyBorder="1" applyAlignment="1">
      <alignment vertical="center"/>
    </xf>
    <xf numFmtId="0" fontId="15" fillId="0" borderId="55" xfId="0" applyFont="1" applyBorder="1" applyAlignment="1">
      <alignment vertical="center"/>
    </xf>
    <xf numFmtId="0" fontId="15" fillId="7" borderId="56" xfId="0" applyFont="1" applyFill="1" applyBorder="1" applyAlignment="1">
      <alignment vertical="center" wrapText="1"/>
    </xf>
    <xf numFmtId="0" fontId="15" fillId="7" borderId="57" xfId="0" applyFont="1" applyFill="1" applyBorder="1" applyAlignment="1">
      <alignment vertical="center" wrapText="1"/>
    </xf>
    <xf numFmtId="0" fontId="16" fillId="7" borderId="58" xfId="0" applyFont="1" applyFill="1" applyBorder="1" applyAlignment="1">
      <alignment horizontal="right" vertical="center" wrapText="1"/>
    </xf>
    <xf numFmtId="0" fontId="15" fillId="8" borderId="57" xfId="0" applyFont="1" applyFill="1" applyBorder="1" applyAlignment="1">
      <alignment vertical="center" wrapText="1"/>
    </xf>
    <xf numFmtId="0" fontId="15" fillId="8" borderId="56" xfId="0" applyFont="1" applyFill="1" applyBorder="1" applyAlignment="1">
      <alignment vertical="center" wrapText="1"/>
    </xf>
    <xf numFmtId="167" fontId="64" fillId="35" borderId="31" xfId="0" applyNumberFormat="1" applyFont="1" applyFill="1" applyBorder="1" applyAlignment="1">
      <alignment vertical="center"/>
    </xf>
    <xf numFmtId="167" fontId="56" fillId="26" borderId="59" xfId="0" applyNumberFormat="1" applyFont="1" applyFill="1" applyBorder="1" applyAlignment="1">
      <alignment vertical="center"/>
    </xf>
    <xf numFmtId="167" fontId="34" fillId="28" borderId="31" xfId="0" applyNumberFormat="1" applyFont="1" applyFill="1" applyBorder="1" applyAlignment="1">
      <alignment vertical="center"/>
    </xf>
    <xf numFmtId="167" fontId="34" fillId="28" borderId="32" xfId="0" applyNumberFormat="1" applyFont="1" applyFill="1" applyBorder="1" applyAlignment="1">
      <alignment vertical="center"/>
    </xf>
    <xf numFmtId="0" fontId="16" fillId="8" borderId="58" xfId="0" applyFont="1" applyFill="1" applyBorder="1" applyAlignment="1">
      <alignment horizontal="right" vertical="center" wrapText="1"/>
    </xf>
    <xf numFmtId="0" fontId="31" fillId="17" borderId="14" xfId="0" applyFont="1" applyFill="1" applyBorder="1" applyAlignment="1">
      <alignment vertical="center" wrapText="1"/>
    </xf>
    <xf numFmtId="167" fontId="59" fillId="28" borderId="61" xfId="0" applyNumberFormat="1" applyFont="1" applyFill="1" applyBorder="1" applyAlignment="1">
      <alignment vertical="center"/>
    </xf>
    <xf numFmtId="0" fontId="15" fillId="9" borderId="62" xfId="0" applyFont="1" applyFill="1" applyBorder="1" applyAlignment="1">
      <alignment horizontal="left" vertical="center" wrapText="1"/>
    </xf>
    <xf numFmtId="0" fontId="15" fillId="9" borderId="46" xfId="0" applyFont="1" applyFill="1" applyBorder="1" applyAlignment="1">
      <alignment horizontal="left" vertical="center" wrapText="1"/>
    </xf>
    <xf numFmtId="0" fontId="31" fillId="24" borderId="63" xfId="1" applyFont="1" applyFill="1" applyBorder="1" applyAlignment="1">
      <alignment horizontal="left" vertical="center" wrapText="1"/>
    </xf>
    <xf numFmtId="4" fontId="66" fillId="37" borderId="0" xfId="0" applyNumberFormat="1" applyFont="1" applyFill="1" applyAlignment="1">
      <alignment vertical="center"/>
    </xf>
    <xf numFmtId="4" fontId="23" fillId="44" borderId="51" xfId="0" applyNumberFormat="1" applyFont="1" applyFill="1" applyBorder="1" applyAlignment="1">
      <alignment vertical="center"/>
    </xf>
    <xf numFmtId="49" fontId="8" fillId="37" borderId="35" xfId="0" applyNumberFormat="1" applyFont="1" applyFill="1" applyBorder="1" applyAlignment="1">
      <alignment horizontal="left" vertical="center" wrapText="1"/>
    </xf>
    <xf numFmtId="0" fontId="31" fillId="12" borderId="51" xfId="0" applyFont="1" applyFill="1" applyBorder="1" applyAlignment="1">
      <alignment wrapText="1"/>
    </xf>
    <xf numFmtId="0" fontId="75" fillId="44" borderId="51" xfId="0" applyFont="1" applyFill="1" applyBorder="1" applyAlignment="1">
      <alignment vertical="center"/>
    </xf>
    <xf numFmtId="0" fontId="77" fillId="37" borderId="0" xfId="4" applyFont="1" applyFill="1" applyAlignment="1">
      <alignment vertical="center"/>
    </xf>
    <xf numFmtId="167" fontId="64" fillId="41" borderId="60" xfId="0" applyNumberFormat="1" applyFont="1" applyFill="1" applyBorder="1" applyAlignment="1">
      <alignment vertical="center"/>
    </xf>
    <xf numFmtId="0" fontId="7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72" fillId="37" borderId="0" xfId="0" applyFont="1" applyFill="1" applyAlignment="1">
      <alignment vertical="center"/>
    </xf>
    <xf numFmtId="0" fontId="80" fillId="37" borderId="0" xfId="0" applyFont="1" applyFill="1" applyAlignment="1">
      <alignment vertical="center"/>
    </xf>
    <xf numFmtId="4" fontId="65" fillId="43" borderId="1" xfId="0" applyNumberFormat="1" applyFont="1" applyFill="1" applyBorder="1" applyAlignment="1">
      <alignment horizontal="center" vertical="center"/>
    </xf>
    <xf numFmtId="49" fontId="73" fillId="0" borderId="35" xfId="0" applyNumberFormat="1" applyFont="1" applyBorder="1" applyAlignment="1">
      <alignment horizontal="left" vertical="center" wrapText="1"/>
    </xf>
    <xf numFmtId="171" fontId="21" fillId="33" borderId="51" xfId="0" applyNumberFormat="1" applyFont="1" applyFill="1" applyBorder="1" applyAlignment="1">
      <alignment vertical="center"/>
    </xf>
    <xf numFmtId="0" fontId="15" fillId="45" borderId="8" xfId="0" applyFont="1" applyFill="1" applyBorder="1" applyAlignment="1">
      <alignment vertical="center" wrapText="1"/>
    </xf>
    <xf numFmtId="165" fontId="41" fillId="37" borderId="36" xfId="0" applyNumberFormat="1" applyFont="1" applyFill="1" applyBorder="1" applyAlignment="1">
      <alignment vertical="center"/>
    </xf>
    <xf numFmtId="165" fontId="3" fillId="37" borderId="36" xfId="0" applyNumberFormat="1" applyFont="1" applyFill="1" applyBorder="1" applyAlignment="1">
      <alignment vertical="center"/>
    </xf>
    <xf numFmtId="165" fontId="3" fillId="46" borderId="36" xfId="0" applyNumberFormat="1" applyFont="1" applyFill="1" applyBorder="1" applyAlignment="1">
      <alignment vertical="center"/>
    </xf>
    <xf numFmtId="0" fontId="76" fillId="37" borderId="0" xfId="0" applyFont="1" applyFill="1" applyAlignment="1">
      <alignment vertical="center"/>
    </xf>
    <xf numFmtId="167" fontId="64" fillId="41" borderId="53" xfId="0" applyNumberFormat="1" applyFont="1" applyFill="1" applyBorder="1" applyAlignment="1">
      <alignment vertical="center"/>
    </xf>
    <xf numFmtId="167" fontId="64" fillId="41" borderId="32" xfId="0" applyNumberFormat="1" applyFont="1" applyFill="1" applyBorder="1" applyAlignment="1">
      <alignment vertical="center"/>
    </xf>
    <xf numFmtId="167" fontId="64" fillId="41" borderId="17" xfId="0" applyNumberFormat="1" applyFont="1" applyFill="1" applyBorder="1" applyAlignment="1">
      <alignment vertical="center"/>
    </xf>
    <xf numFmtId="167" fontId="64" fillId="42" borderId="47" xfId="0" applyNumberFormat="1" applyFont="1" applyFill="1" applyBorder="1" applyAlignment="1">
      <alignment vertical="center"/>
    </xf>
    <xf numFmtId="0" fontId="41" fillId="47" borderId="0" xfId="0" applyFont="1" applyFill="1" applyAlignment="1">
      <alignment vertical="center"/>
    </xf>
    <xf numFmtId="171" fontId="6" fillId="43" borderId="4" xfId="0" applyNumberFormat="1" applyFont="1" applyFill="1" applyBorder="1" applyAlignment="1">
      <alignment horizontal="center" vertical="center"/>
    </xf>
    <xf numFmtId="165" fontId="83" fillId="48" borderId="36" xfId="0" applyNumberFormat="1" applyFont="1" applyFill="1" applyBorder="1" applyAlignment="1">
      <alignment vertical="center"/>
    </xf>
    <xf numFmtId="10" fontId="3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165" fontId="16" fillId="26" borderId="46" xfId="0" applyNumberFormat="1" applyFont="1" applyFill="1" applyBorder="1" applyAlignment="1">
      <alignment horizontal="center" vertical="center"/>
    </xf>
    <xf numFmtId="165" fontId="16" fillId="26" borderId="17" xfId="0" applyNumberFormat="1" applyFont="1" applyFill="1" applyBorder="1" applyAlignment="1">
      <alignment horizontal="center" vertical="center"/>
    </xf>
    <xf numFmtId="165" fontId="32" fillId="42" borderId="16" xfId="0" applyNumberFormat="1" applyFont="1" applyFill="1" applyBorder="1" applyAlignment="1">
      <alignment horizontal="center" vertical="center"/>
    </xf>
    <xf numFmtId="165" fontId="32" fillId="42" borderId="47" xfId="0" applyNumberFormat="1" applyFont="1" applyFill="1" applyBorder="1" applyAlignment="1">
      <alignment horizontal="center" vertical="center"/>
    </xf>
    <xf numFmtId="0" fontId="68" fillId="37" borderId="0" xfId="0" applyFont="1" applyFill="1" applyAlignment="1">
      <alignment horizontal="left" vertical="center"/>
    </xf>
    <xf numFmtId="0" fontId="79" fillId="37" borderId="33" xfId="0" applyFont="1" applyFill="1" applyBorder="1" applyAlignment="1">
      <alignment horizontal="left" vertical="center" wrapText="1"/>
    </xf>
    <xf numFmtId="0" fontId="79" fillId="37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46" fillId="37" borderId="42" xfId="0" applyFont="1" applyFill="1" applyBorder="1" applyAlignment="1">
      <alignment horizontal="center" vertical="center"/>
    </xf>
    <xf numFmtId="0" fontId="43" fillId="37" borderId="42" xfId="0" applyFont="1" applyFill="1" applyBorder="1" applyAlignment="1">
      <alignment horizontal="center" vertical="center"/>
    </xf>
    <xf numFmtId="0" fontId="13" fillId="22" borderId="6" xfId="0" applyFont="1" applyFill="1" applyBorder="1" applyAlignment="1">
      <alignment horizontal="center" vertical="center" wrapText="1"/>
    </xf>
    <xf numFmtId="0" fontId="13" fillId="22" borderId="7" xfId="0" applyFont="1" applyFill="1" applyBorder="1" applyAlignment="1">
      <alignment horizontal="center" vertical="center" wrapText="1"/>
    </xf>
    <xf numFmtId="165" fontId="16" fillId="41" borderId="46" xfId="0" applyNumberFormat="1" applyFont="1" applyFill="1" applyBorder="1" applyAlignment="1">
      <alignment horizontal="center" vertical="center"/>
    </xf>
    <xf numFmtId="165" fontId="16" fillId="41" borderId="17" xfId="0" applyNumberFormat="1" applyFont="1" applyFill="1" applyBorder="1" applyAlignment="1">
      <alignment horizontal="center" vertical="center"/>
    </xf>
    <xf numFmtId="0" fontId="61" fillId="20" borderId="30" xfId="0" applyFont="1" applyFill="1" applyBorder="1" applyAlignment="1">
      <alignment horizontal="center" vertical="center" wrapText="1"/>
    </xf>
    <xf numFmtId="0" fontId="62" fillId="21" borderId="32" xfId="0" applyFont="1" applyFill="1" applyBorder="1" applyAlignment="1">
      <alignment vertical="center"/>
    </xf>
    <xf numFmtId="0" fontId="71" fillId="37" borderId="33" xfId="0" applyFont="1" applyFill="1" applyBorder="1" applyAlignment="1">
      <alignment horizontal="left" vertical="center" wrapText="1"/>
    </xf>
    <xf numFmtId="0" fontId="71" fillId="37" borderId="1" xfId="0" applyFont="1" applyFill="1" applyBorder="1" applyAlignment="1">
      <alignment horizontal="left" vertical="center" wrapText="1"/>
    </xf>
    <xf numFmtId="0" fontId="67" fillId="37" borderId="22" xfId="0" applyFont="1" applyFill="1" applyBorder="1" applyAlignment="1">
      <alignment horizontal="center" vertical="center" wrapText="1"/>
    </xf>
    <xf numFmtId="0" fontId="0" fillId="37" borderId="1" xfId="0" applyFill="1" applyBorder="1" applyAlignment="1">
      <alignment horizontal="center" vertical="center"/>
    </xf>
    <xf numFmtId="0" fontId="72" fillId="37" borderId="22" xfId="0" applyFont="1" applyFill="1" applyBorder="1" applyAlignment="1">
      <alignment horizontal="center" vertical="center"/>
    </xf>
    <xf numFmtId="0" fontId="72" fillId="37" borderId="1" xfId="0" applyFont="1" applyFill="1" applyBorder="1" applyAlignment="1">
      <alignment horizontal="center" vertical="center"/>
    </xf>
    <xf numFmtId="0" fontId="46" fillId="37" borderId="51" xfId="0" applyFont="1" applyFill="1" applyBorder="1" applyAlignment="1">
      <alignment horizontal="center" vertical="center"/>
    </xf>
    <xf numFmtId="0" fontId="43" fillId="37" borderId="51" xfId="0" applyFont="1" applyFill="1" applyBorder="1" applyAlignment="1">
      <alignment horizontal="center" vertical="center"/>
    </xf>
    <xf numFmtId="166" fontId="21" fillId="0" borderId="7" xfId="0" applyNumberFormat="1" applyFont="1" applyBorder="1" applyAlignment="1">
      <alignment horizontal="center" vertical="center"/>
    </xf>
    <xf numFmtId="0" fontId="2" fillId="0" borderId="3" xfId="0" applyFont="1" applyBorder="1"/>
    <xf numFmtId="164" fontId="21" fillId="0" borderId="7" xfId="0" applyNumberFormat="1" applyFont="1" applyBorder="1" applyAlignment="1">
      <alignment horizontal="center" vertical="center"/>
    </xf>
    <xf numFmtId="0" fontId="17" fillId="12" borderId="51" xfId="0" applyFont="1" applyFill="1" applyBorder="1" applyAlignment="1">
      <alignment horizontal="center"/>
    </xf>
    <xf numFmtId="0" fontId="2" fillId="0" borderId="51" xfId="0" applyFont="1" applyBorder="1"/>
    <xf numFmtId="0" fontId="19" fillId="6" borderId="23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2" fillId="0" borderId="4" xfId="0" applyFont="1" applyBorder="1"/>
    <xf numFmtId="166" fontId="20" fillId="29" borderId="6" xfId="0" applyNumberFormat="1" applyFont="1" applyFill="1" applyBorder="1" applyAlignment="1">
      <alignment horizontal="center" vertical="center"/>
    </xf>
    <xf numFmtId="0" fontId="2" fillId="29" borderId="3" xfId="0" applyFont="1" applyFill="1" applyBorder="1"/>
    <xf numFmtId="166" fontId="20" fillId="0" borderId="6" xfId="0" applyNumberFormat="1" applyFont="1" applyBorder="1" applyAlignment="1">
      <alignment horizontal="center" vertical="center"/>
    </xf>
    <xf numFmtId="0" fontId="16" fillId="12" borderId="6" xfId="0" applyFont="1" applyFill="1" applyBorder="1" applyAlignment="1">
      <alignment horizontal="center" vertical="center"/>
    </xf>
    <xf numFmtId="166" fontId="6" fillId="12" borderId="6" xfId="0" applyNumberFormat="1" applyFont="1" applyFill="1" applyBorder="1" applyAlignment="1">
      <alignment horizontal="center" vertical="center"/>
    </xf>
    <xf numFmtId="0" fontId="21" fillId="4" borderId="23" xfId="0" applyFont="1" applyFill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34" fillId="4" borderId="27" xfId="0" applyFont="1" applyFill="1" applyBorder="1" applyAlignment="1">
      <alignment horizontal="center" vertical="center"/>
    </xf>
    <xf numFmtId="0" fontId="34" fillId="4" borderId="28" xfId="0" applyFont="1" applyFill="1" applyBorder="1" applyAlignment="1">
      <alignment horizontal="center" vertical="center"/>
    </xf>
    <xf numFmtId="0" fontId="34" fillId="4" borderId="29" xfId="0" applyFont="1" applyFill="1" applyBorder="1" applyAlignment="1">
      <alignment horizontal="center" vertical="center"/>
    </xf>
    <xf numFmtId="0" fontId="46" fillId="37" borderId="1" xfId="0" applyFont="1" applyFill="1" applyBorder="1" applyAlignment="1">
      <alignment horizontal="center" vertical="center"/>
    </xf>
    <xf numFmtId="0" fontId="43" fillId="37" borderId="1" xfId="0" applyFont="1" applyFill="1" applyBorder="1" applyAlignment="1">
      <alignment horizontal="center" vertical="center"/>
    </xf>
    <xf numFmtId="0" fontId="78" fillId="40" borderId="0" xfId="0" applyFont="1" applyFill="1" applyAlignment="1">
      <alignment horizontal="center" vertical="center" wrapText="1"/>
    </xf>
    <xf numFmtId="0" fontId="78" fillId="40" borderId="0" xfId="0" applyFont="1" applyFill="1" applyAlignment="1">
      <alignment horizontal="center" vertical="center"/>
    </xf>
    <xf numFmtId="0" fontId="21" fillId="4" borderId="27" xfId="0" applyFont="1" applyFill="1" applyBorder="1" applyAlignment="1">
      <alignment horizontal="center" vertical="center"/>
    </xf>
    <xf numFmtId="0" fontId="2" fillId="0" borderId="28" xfId="0" applyFont="1" applyBorder="1" applyAlignment="1">
      <alignment vertical="center"/>
    </xf>
  </cellXfs>
  <cellStyles count="5">
    <cellStyle name="Collegamento ipertestuale" xfId="4" builtinId="8"/>
    <cellStyle name="Euro" xfId="3" xr:uid="{00000000-0005-0000-0000-000001000000}"/>
    <cellStyle name="Normale" xfId="0" builtinId="0"/>
    <cellStyle name="Normale 2" xfId="2" xr:uid="{00000000-0005-0000-0000-000003000000}"/>
    <cellStyle name="Normale 2 2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6124575</xdr:colOff>
      <xdr:row>0</xdr:row>
      <xdr:rowOff>95250</xdr:rowOff>
    </xdr:from>
    <xdr:to>
      <xdr:col>0</xdr:col>
      <xdr:colOff>7059930</xdr:colOff>
      <xdr:row>0</xdr:row>
      <xdr:rowOff>396240</xdr:rowOff>
    </xdr:to>
    <xdr:sp macro="" textlink="">
      <xdr:nvSpPr>
        <xdr:cNvPr id="3" name="Rettangolo 2">
          <a:extLst>
            <a:ext uri="{FF2B5EF4-FFF2-40B4-BE49-F238E27FC236}">
              <a16:creationId xmlns:a16="http://schemas.microsoft.com/office/drawing/2014/main" id="{93E04B51-48EE-4EE4-8D9A-6EFD0D9EC792}"/>
            </a:ext>
          </a:extLst>
        </xdr:cNvPr>
        <xdr:cNvSpPr/>
      </xdr:nvSpPr>
      <xdr:spPr>
        <a:xfrm>
          <a:off x="6124575" y="95250"/>
          <a:ext cx="935355" cy="30099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140970</xdr:colOff>
      <xdr:row>0</xdr:row>
      <xdr:rowOff>120015</xdr:rowOff>
    </xdr:from>
    <xdr:to>
      <xdr:col>2</xdr:col>
      <xdr:colOff>1085850</xdr:colOff>
      <xdr:row>0</xdr:row>
      <xdr:rowOff>348615</xdr:rowOff>
    </xdr:to>
    <xdr:sp macro="" textlink="">
      <xdr:nvSpPr>
        <xdr:cNvPr id="4" name="Rettangolo 3">
          <a:extLst>
            <a:ext uri="{FF2B5EF4-FFF2-40B4-BE49-F238E27FC236}">
              <a16:creationId xmlns:a16="http://schemas.microsoft.com/office/drawing/2014/main" id="{8416B8FA-6F55-4C78-82F4-551218433A2C}"/>
            </a:ext>
          </a:extLst>
        </xdr:cNvPr>
        <xdr:cNvSpPr/>
      </xdr:nvSpPr>
      <xdr:spPr>
        <a:xfrm>
          <a:off x="5027295" y="120015"/>
          <a:ext cx="944880" cy="2286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624840</xdr:colOff>
      <xdr:row>1</xdr:row>
      <xdr:rowOff>179070</xdr:rowOff>
    </xdr:from>
    <xdr:to>
      <xdr:col>2</xdr:col>
      <xdr:colOff>1567815</xdr:colOff>
      <xdr:row>1</xdr:row>
      <xdr:rowOff>407670</xdr:rowOff>
    </xdr:to>
    <xdr:sp macro="" textlink="">
      <xdr:nvSpPr>
        <xdr:cNvPr id="3" name="Rettangolo 2">
          <a:extLst>
            <a:ext uri="{FF2B5EF4-FFF2-40B4-BE49-F238E27FC236}">
              <a16:creationId xmlns:a16="http://schemas.microsoft.com/office/drawing/2014/main" id="{731EDB94-3624-4B7B-A23F-4F41EF0B1F07}"/>
            </a:ext>
          </a:extLst>
        </xdr:cNvPr>
        <xdr:cNvSpPr/>
      </xdr:nvSpPr>
      <xdr:spPr>
        <a:xfrm>
          <a:off x="5434965" y="179070"/>
          <a:ext cx="942975" cy="2286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1007"/>
  <sheetViews>
    <sheetView showGridLines="0" tabSelected="1" topLeftCell="B1" zoomScaleNormal="100" workbookViewId="0">
      <pane ySplit="2" topLeftCell="A90" activePane="bottomLeft" state="frozen"/>
      <selection pane="bottomLeft" activeCell="I109" sqref="I109"/>
    </sheetView>
  </sheetViews>
  <sheetFormatPr defaultColWidth="14.42578125" defaultRowHeight="15" customHeight="1"/>
  <cols>
    <col min="1" max="1" width="113.42578125" style="63" customWidth="1"/>
    <col min="2" max="2" width="18.7109375" style="63" customWidth="1"/>
    <col min="3" max="3" width="26" style="63" customWidth="1"/>
    <col min="4" max="4" width="18.7109375" style="63" customWidth="1"/>
    <col min="5" max="5" width="23.28515625" style="63" customWidth="1"/>
    <col min="6" max="6" width="55.140625" style="63" customWidth="1"/>
    <col min="7" max="16384" width="14.42578125" style="63"/>
  </cols>
  <sheetData>
    <row r="1" spans="1:4" ht="38.450000000000003" customHeight="1" thickBot="1">
      <c r="A1" s="224" t="s">
        <v>103</v>
      </c>
      <c r="B1" s="225"/>
      <c r="C1" s="193"/>
    </row>
    <row r="2" spans="1:4" ht="39" customHeight="1">
      <c r="A2" s="230" t="s">
        <v>0</v>
      </c>
      <c r="B2" s="231"/>
      <c r="C2" s="1"/>
    </row>
    <row r="3" spans="1:4" ht="14.25" customHeight="1">
      <c r="A3" s="28"/>
      <c r="B3" s="29"/>
      <c r="C3" s="82"/>
    </row>
    <row r="4" spans="1:4" ht="22.15" customHeight="1">
      <c r="A4" s="30" t="s">
        <v>1</v>
      </c>
      <c r="B4" s="203">
        <v>38317.64</v>
      </c>
      <c r="C4" s="83"/>
    </row>
    <row r="5" spans="1:4" ht="22.15" customHeight="1">
      <c r="A5" s="28"/>
      <c r="B5" s="32"/>
      <c r="C5" s="84"/>
    </row>
    <row r="6" spans="1:4" ht="22.15" customHeight="1">
      <c r="A6" s="33" t="s">
        <v>2</v>
      </c>
      <c r="B6" s="34"/>
      <c r="C6" s="83"/>
    </row>
    <row r="7" spans="1:4" ht="22.15" customHeight="1">
      <c r="A7" s="35" t="s">
        <v>110</v>
      </c>
      <c r="B7" s="204">
        <f>1078.09+(37.18*13)</f>
        <v>1561.4299999999998</v>
      </c>
      <c r="C7" s="165"/>
      <c r="D7" s="158"/>
    </row>
    <row r="8" spans="1:4" ht="22.15" customHeight="1">
      <c r="A8" s="35" t="s">
        <v>3</v>
      </c>
      <c r="B8" s="58"/>
      <c r="C8" s="83"/>
    </row>
    <row r="9" spans="1:4" ht="22.15" customHeight="1">
      <c r="A9" s="35" t="s">
        <v>4</v>
      </c>
      <c r="B9" s="58"/>
      <c r="C9" s="83"/>
    </row>
    <row r="10" spans="1:4" ht="22.15" customHeight="1">
      <c r="A10" s="35" t="s">
        <v>5</v>
      </c>
      <c r="B10" s="58"/>
      <c r="C10" s="83"/>
    </row>
    <row r="11" spans="1:4" ht="22.15" customHeight="1">
      <c r="A11" s="35" t="s">
        <v>6</v>
      </c>
      <c r="B11" s="58"/>
      <c r="C11" s="83"/>
    </row>
    <row r="12" spans="1:4" ht="22.15" customHeight="1">
      <c r="A12" s="35" t="s">
        <v>7</v>
      </c>
      <c r="B12" s="58"/>
      <c r="C12" s="83"/>
    </row>
    <row r="13" spans="1:4" ht="22.15" customHeight="1">
      <c r="A13" s="37" t="s">
        <v>8</v>
      </c>
      <c r="B13" s="58"/>
      <c r="C13" s="83"/>
    </row>
    <row r="14" spans="1:4" ht="22.15" customHeight="1">
      <c r="A14" s="37"/>
      <c r="B14" s="58"/>
      <c r="C14" s="83"/>
    </row>
    <row r="15" spans="1:4" ht="22.15" customHeight="1">
      <c r="A15" s="33" t="s">
        <v>9</v>
      </c>
      <c r="B15" s="36"/>
      <c r="C15" s="83"/>
    </row>
    <row r="16" spans="1:4" ht="22.15" customHeight="1">
      <c r="A16" s="200" t="s">
        <v>95</v>
      </c>
      <c r="B16" s="204">
        <f>8630.42</f>
        <v>8630.42</v>
      </c>
      <c r="C16" s="83"/>
    </row>
    <row r="17" spans="1:8" ht="22.15" customHeight="1">
      <c r="A17" s="30" t="s">
        <v>10</v>
      </c>
      <c r="B17" s="60">
        <f>SUM(B7:B16)</f>
        <v>10191.85</v>
      </c>
      <c r="C17" s="83"/>
    </row>
    <row r="18" spans="1:8" ht="22.15" customHeight="1">
      <c r="A18" s="28"/>
      <c r="B18" s="29"/>
      <c r="C18" s="84"/>
    </row>
    <row r="19" spans="1:8" ht="22.15" customHeight="1">
      <c r="A19" s="33" t="s">
        <v>11</v>
      </c>
      <c r="B19" s="34"/>
      <c r="C19" s="83"/>
    </row>
    <row r="20" spans="1:8" ht="22.15" customHeight="1">
      <c r="A20" s="37" t="s">
        <v>12</v>
      </c>
      <c r="B20" s="204">
        <v>1081.5999999999999</v>
      </c>
      <c r="C20" s="83"/>
    </row>
    <row r="21" spans="1:8" ht="22.15" customHeight="1">
      <c r="A21" s="39" t="s">
        <v>13</v>
      </c>
      <c r="B21" s="204">
        <v>840.97</v>
      </c>
      <c r="C21" s="83"/>
    </row>
    <row r="22" spans="1:8" ht="22.15" customHeight="1">
      <c r="A22" s="40" t="s">
        <v>14</v>
      </c>
      <c r="B22" s="38"/>
      <c r="C22" s="83"/>
    </row>
    <row r="23" spans="1:8" ht="22.15" customHeight="1">
      <c r="A23" s="157" t="s">
        <v>15</v>
      </c>
      <c r="B23" s="204">
        <f>84.5*12.167</f>
        <v>1028.1115</v>
      </c>
      <c r="C23" s="85"/>
      <c r="D23" s="64"/>
      <c r="E23" s="64"/>
      <c r="F23" s="64"/>
    </row>
    <row r="24" spans="1:8" ht="24" customHeight="1">
      <c r="A24" s="157" t="s">
        <v>16</v>
      </c>
      <c r="B24" s="204">
        <f>1405.95</f>
        <v>1405.95</v>
      </c>
      <c r="C24" s="232"/>
      <c r="D24" s="233"/>
      <c r="E24" s="233"/>
      <c r="F24" s="223"/>
      <c r="G24" s="215"/>
      <c r="H24" s="215"/>
    </row>
    <row r="25" spans="1:8" ht="22.15" customHeight="1">
      <c r="A25" s="157" t="s">
        <v>128</v>
      </c>
      <c r="B25" s="204">
        <f>(1*C26)+(1*55.55%*C26)+(1*C27)</f>
        <v>4027.1789625000001</v>
      </c>
      <c r="C25" s="83"/>
      <c r="F25" s="65"/>
      <c r="G25" s="65"/>
      <c r="H25" s="65"/>
    </row>
    <row r="26" spans="1:8" ht="22.15" customHeight="1">
      <c r="A26" s="30" t="s">
        <v>17</v>
      </c>
      <c r="B26" s="31">
        <f>SUM(B20:B25)</f>
        <v>8383.8104624999996</v>
      </c>
      <c r="C26" s="188">
        <f>1124.9/12*9</f>
        <v>843.67500000000007</v>
      </c>
      <c r="D26" s="166" t="s">
        <v>120</v>
      </c>
      <c r="E26" s="220"/>
      <c r="H26" s="66"/>
    </row>
    <row r="27" spans="1:8" ht="22.15" customHeight="1">
      <c r="A27" s="41"/>
      <c r="B27" s="34"/>
      <c r="C27" s="188">
        <f>3619.79/12*9</f>
        <v>2714.8424999999997</v>
      </c>
      <c r="D27" s="166" t="s">
        <v>121</v>
      </c>
      <c r="E27" s="220"/>
      <c r="F27" s="214"/>
      <c r="G27" s="215"/>
      <c r="H27" s="66"/>
    </row>
    <row r="28" spans="1:8" ht="22.15" customHeight="1">
      <c r="A28" s="42" t="s">
        <v>89</v>
      </c>
      <c r="B28" s="43">
        <f>+B26+B17+B4</f>
        <v>56893.300462500003</v>
      </c>
      <c r="C28" s="1"/>
      <c r="F28" s="214"/>
      <c r="G28" s="215"/>
      <c r="H28" s="66"/>
    </row>
    <row r="29" spans="1:8" ht="22.15" customHeight="1">
      <c r="A29" s="41"/>
      <c r="B29" s="34"/>
      <c r="C29" s="1"/>
      <c r="F29" s="214"/>
      <c r="G29" s="215"/>
      <c r="H29" s="66"/>
    </row>
    <row r="30" spans="1:8" ht="22.15" customHeight="1">
      <c r="A30" s="33" t="s">
        <v>18</v>
      </c>
      <c r="B30" s="31"/>
      <c r="C30" s="1"/>
    </row>
    <row r="31" spans="1:8" ht="22.15" customHeight="1">
      <c r="A31" s="37" t="s">
        <v>19</v>
      </c>
      <c r="B31" s="55"/>
      <c r="C31" s="1"/>
    </row>
    <row r="32" spans="1:8" ht="22.15" customHeight="1">
      <c r="A32" s="37" t="s">
        <v>20</v>
      </c>
      <c r="B32" s="55"/>
      <c r="C32" s="1"/>
    </row>
    <row r="33" spans="1:4" ht="22.15" customHeight="1">
      <c r="A33" s="35" t="s">
        <v>21</v>
      </c>
      <c r="B33" s="55"/>
      <c r="C33" s="1"/>
    </row>
    <row r="34" spans="1:4" ht="22.15" customHeight="1">
      <c r="A34" s="35" t="s">
        <v>22</v>
      </c>
      <c r="B34" s="55"/>
      <c r="C34" s="1"/>
    </row>
    <row r="35" spans="1:4" ht="22.15" customHeight="1">
      <c r="A35" s="35" t="s">
        <v>23</v>
      </c>
      <c r="B35" s="55"/>
      <c r="C35" s="1"/>
    </row>
    <row r="36" spans="1:4" ht="22.15" customHeight="1">
      <c r="A36" s="35" t="s">
        <v>24</v>
      </c>
      <c r="B36" s="55"/>
      <c r="C36" s="1"/>
    </row>
    <row r="37" spans="1:4" ht="22.15" customHeight="1">
      <c r="A37" s="190" t="s">
        <v>25</v>
      </c>
      <c r="B37" s="205">
        <f>(37.18*8)+(37.18/12*8)</f>
        <v>322.22666666666669</v>
      </c>
      <c r="C37" s="206"/>
    </row>
    <row r="38" spans="1:4" ht="22.15" customHeight="1">
      <c r="A38" s="35" t="s">
        <v>26</v>
      </c>
      <c r="B38" s="55"/>
      <c r="C38" s="1"/>
    </row>
    <row r="39" spans="1:4" ht="22.15" customHeight="1">
      <c r="A39" s="44" t="s">
        <v>27</v>
      </c>
      <c r="B39" s="55"/>
      <c r="C39" s="1"/>
    </row>
    <row r="40" spans="1:4" ht="22.15" customHeight="1">
      <c r="A40" s="35" t="s">
        <v>28</v>
      </c>
      <c r="B40" s="55"/>
      <c r="C40" s="1"/>
    </row>
    <row r="41" spans="1:4" ht="22.15" customHeight="1">
      <c r="A41" s="33" t="s">
        <v>29</v>
      </c>
      <c r="B41" s="38"/>
      <c r="C41" s="1"/>
    </row>
    <row r="42" spans="1:4" ht="22.15" customHeight="1">
      <c r="A42" s="190" t="s">
        <v>30</v>
      </c>
      <c r="B42" s="213">
        <f>2981.73</f>
        <v>2981.73</v>
      </c>
      <c r="C42" s="1"/>
    </row>
    <row r="43" spans="1:4" ht="22.15" customHeight="1">
      <c r="A43" s="35" t="s">
        <v>114</v>
      </c>
      <c r="B43" s="213">
        <f>2100.8</f>
        <v>2100.8000000000002</v>
      </c>
      <c r="C43" s="211"/>
    </row>
    <row r="44" spans="1:4" ht="22.15" customHeight="1">
      <c r="A44" s="44" t="s">
        <v>115</v>
      </c>
      <c r="B44" s="55"/>
      <c r="C44" s="197"/>
      <c r="D44" s="198"/>
    </row>
    <row r="45" spans="1:4" ht="22.15" customHeight="1">
      <c r="A45" s="35"/>
      <c r="B45" s="38"/>
      <c r="C45" s="54"/>
    </row>
    <row r="46" spans="1:4" ht="22.15" customHeight="1">
      <c r="A46" s="30" t="s">
        <v>31</v>
      </c>
      <c r="B46" s="31">
        <f>SUM(B31:B45)</f>
        <v>5404.7566666666671</v>
      </c>
      <c r="C46" s="1"/>
    </row>
    <row r="47" spans="1:4" ht="22.15" customHeight="1">
      <c r="A47" s="41"/>
      <c r="B47" s="34"/>
      <c r="C47" s="2"/>
    </row>
    <row r="48" spans="1:4" ht="22.15" customHeight="1">
      <c r="A48" s="33" t="s">
        <v>32</v>
      </c>
      <c r="B48" s="45"/>
      <c r="C48" s="1"/>
    </row>
    <row r="49" spans="1:4" ht="22.15" customHeight="1">
      <c r="A49" s="35" t="s">
        <v>33</v>
      </c>
      <c r="B49" s="55"/>
      <c r="C49" s="1"/>
    </row>
    <row r="50" spans="1:4" ht="22.15" customHeight="1">
      <c r="A50" s="130" t="s">
        <v>109</v>
      </c>
      <c r="B50" s="55"/>
      <c r="C50" s="1"/>
    </row>
    <row r="51" spans="1:4" ht="22.15" customHeight="1">
      <c r="A51" s="37" t="s">
        <v>34</v>
      </c>
      <c r="B51" s="55"/>
      <c r="C51" s="1"/>
    </row>
    <row r="52" spans="1:4" ht="22.15" customHeight="1">
      <c r="A52" s="46" t="s">
        <v>35</v>
      </c>
      <c r="B52" s="55"/>
      <c r="C52" s="1"/>
    </row>
    <row r="53" spans="1:4" ht="22.15" customHeight="1">
      <c r="A53" s="46" t="s">
        <v>125</v>
      </c>
      <c r="B53" s="205">
        <f>15000</f>
        <v>15000</v>
      </c>
      <c r="C53" s="1"/>
    </row>
    <row r="54" spans="1:4" ht="22.15" customHeight="1">
      <c r="A54" s="35" t="s">
        <v>24</v>
      </c>
      <c r="B54" s="55"/>
      <c r="C54" s="1"/>
    </row>
    <row r="55" spans="1:4" ht="22.15" customHeight="1">
      <c r="A55" s="35" t="s">
        <v>36</v>
      </c>
      <c r="B55" s="55"/>
      <c r="C55" s="1"/>
    </row>
    <row r="56" spans="1:4" ht="22.15" customHeight="1">
      <c r="A56" s="35" t="s">
        <v>37</v>
      </c>
      <c r="B56" s="55"/>
      <c r="C56" s="1"/>
    </row>
    <row r="57" spans="1:4" ht="37.15" customHeight="1">
      <c r="A57" s="44" t="s">
        <v>133</v>
      </c>
      <c r="B57" s="55"/>
      <c r="C57" s="221"/>
      <c r="D57" s="222"/>
    </row>
    <row r="58" spans="1:4" ht="22.15" customHeight="1">
      <c r="A58" s="47" t="s">
        <v>113</v>
      </c>
      <c r="B58" s="55"/>
      <c r="C58" s="195"/>
      <c r="D58" s="196"/>
    </row>
    <row r="59" spans="1:4" ht="22.15" customHeight="1">
      <c r="A59" s="33" t="s">
        <v>98</v>
      </c>
      <c r="B59" s="38"/>
      <c r="C59" s="1"/>
    </row>
    <row r="60" spans="1:4" ht="22.15" customHeight="1">
      <c r="A60" s="190" t="s">
        <v>38</v>
      </c>
      <c r="B60" s="205">
        <f>1427.32</f>
        <v>1427.32</v>
      </c>
      <c r="C60" s="1"/>
    </row>
    <row r="61" spans="1:4" ht="22.15" customHeight="1">
      <c r="A61" s="35" t="s">
        <v>39</v>
      </c>
      <c r="B61" s="213">
        <f>'CALCOLO 0,22% MONTE SALARI 2018'!B11</f>
        <v>498.750496871709</v>
      </c>
      <c r="C61" s="146"/>
      <c r="D61" s="147"/>
    </row>
    <row r="62" spans="1:4" ht="22.15" customHeight="1">
      <c r="A62" s="61" t="s">
        <v>124</v>
      </c>
      <c r="B62" s="53">
        <f>B23*2</f>
        <v>2056.223</v>
      </c>
      <c r="C62" s="146"/>
      <c r="D62" s="147"/>
    </row>
    <row r="63" spans="1:4" ht="22.15" customHeight="1">
      <c r="A63" s="35" t="s">
        <v>99</v>
      </c>
      <c r="B63" s="205">
        <f>1755+2716</f>
        <v>4471</v>
      </c>
      <c r="C63" s="54"/>
    </row>
    <row r="64" spans="1:4" ht="22.15" customHeight="1">
      <c r="A64" s="30" t="s">
        <v>40</v>
      </c>
      <c r="B64" s="31">
        <f>SUM(B48:B63)</f>
        <v>23453.293496871709</v>
      </c>
      <c r="C64" s="1"/>
    </row>
    <row r="65" spans="1:8" ht="22.15" customHeight="1">
      <c r="A65" s="41"/>
      <c r="B65" s="34"/>
      <c r="C65" s="1"/>
      <c r="F65" s="214"/>
      <c r="G65" s="215"/>
      <c r="H65" s="66"/>
    </row>
    <row r="66" spans="1:8" ht="22.15" customHeight="1">
      <c r="A66" s="48" t="s">
        <v>90</v>
      </c>
      <c r="B66" s="43">
        <f>+B64+B46</f>
        <v>28858.050163538377</v>
      </c>
      <c r="C66" s="1"/>
      <c r="F66" s="214"/>
      <c r="G66" s="215"/>
      <c r="H66" s="66"/>
    </row>
    <row r="67" spans="1:8" ht="22.15" customHeight="1">
      <c r="A67" s="41"/>
      <c r="B67" s="34"/>
      <c r="C67" s="1"/>
      <c r="F67" s="214"/>
      <c r="G67" s="215"/>
      <c r="H67" s="66"/>
    </row>
    <row r="68" spans="1:8" ht="22.15" customHeight="1">
      <c r="A68" s="49" t="s">
        <v>41</v>
      </c>
      <c r="B68" s="50">
        <f>+B66+B28</f>
        <v>85751.350626038387</v>
      </c>
      <c r="C68" s="1"/>
    </row>
    <row r="69" spans="1:8" ht="22.15" customHeight="1">
      <c r="A69" s="49" t="s">
        <v>42</v>
      </c>
      <c r="B69" s="50">
        <f>B4+B17+B46</f>
        <v>53914.246666666666</v>
      </c>
      <c r="C69" s="1"/>
    </row>
    <row r="70" spans="1:8" ht="22.15" customHeight="1">
      <c r="A70" s="49" t="s">
        <v>43</v>
      </c>
      <c r="B70" s="50">
        <f>B26+B64</f>
        <v>31837.103959371707</v>
      </c>
      <c r="C70" s="1"/>
    </row>
    <row r="71" spans="1:8" ht="22.15" customHeight="1">
      <c r="A71" s="51"/>
      <c r="B71" s="52"/>
      <c r="C71" s="1"/>
    </row>
    <row r="72" spans="1:8" ht="22.15" customHeight="1">
      <c r="A72" s="33" t="s">
        <v>44</v>
      </c>
      <c r="B72" s="34"/>
      <c r="C72" s="1"/>
    </row>
    <row r="73" spans="1:8" ht="22.15" customHeight="1">
      <c r="A73" s="190" t="s">
        <v>45</v>
      </c>
      <c r="B73" s="59"/>
      <c r="C73" s="1"/>
    </row>
    <row r="74" spans="1:8" ht="22.15" customHeight="1">
      <c r="A74" s="37" t="s">
        <v>46</v>
      </c>
      <c r="B74" s="59"/>
      <c r="C74" s="1"/>
    </row>
    <row r="75" spans="1:8" ht="22.15" customHeight="1">
      <c r="A75" s="37" t="s">
        <v>47</v>
      </c>
      <c r="B75" s="59"/>
      <c r="C75" s="1"/>
    </row>
    <row r="76" spans="1:8" ht="22.15" customHeight="1">
      <c r="A76" s="37" t="s">
        <v>48</v>
      </c>
      <c r="B76" s="59"/>
      <c r="C76" s="1"/>
    </row>
    <row r="77" spans="1:8" ht="22.15" customHeight="1">
      <c r="A77" s="37" t="s">
        <v>49</v>
      </c>
      <c r="B77" s="59"/>
      <c r="C77" s="1"/>
    </row>
    <row r="78" spans="1:8" ht="22.15" customHeight="1">
      <c r="A78" s="35" t="s">
        <v>50</v>
      </c>
      <c r="B78" s="59"/>
      <c r="C78" s="1"/>
    </row>
    <row r="79" spans="1:8" ht="22.15" customHeight="1">
      <c r="A79" s="30" t="s">
        <v>51</v>
      </c>
      <c r="B79" s="31">
        <f>SUM(B73:B78)</f>
        <v>0</v>
      </c>
      <c r="C79" s="1"/>
    </row>
    <row r="80" spans="1:8" ht="22.15" customHeight="1">
      <c r="A80" s="51"/>
      <c r="B80" s="52"/>
      <c r="C80" s="1"/>
    </row>
    <row r="81" spans="1:6" ht="22.15" customHeight="1">
      <c r="A81" s="89" t="s">
        <v>104</v>
      </c>
      <c r="B81" s="90">
        <f>+B68-B79</f>
        <v>85751.350626038387</v>
      </c>
      <c r="C81" s="1"/>
    </row>
    <row r="82" spans="1:6" ht="10.9" customHeight="1">
      <c r="A82" s="91"/>
      <c r="B82" s="92"/>
      <c r="C82" s="1"/>
    </row>
    <row r="83" spans="1:6" ht="54" customHeight="1">
      <c r="A83" s="93" t="s">
        <v>107</v>
      </c>
      <c r="B83" s="96">
        <f>IF(E109&gt;0,E109,0)</f>
        <v>1.4435383782256395E-3</v>
      </c>
      <c r="C83" s="146"/>
      <c r="D83" s="147"/>
    </row>
    <row r="84" spans="1:6" ht="10.9" customHeight="1">
      <c r="A84" s="91"/>
      <c r="B84" s="92"/>
      <c r="C84" s="1"/>
    </row>
    <row r="85" spans="1:6" ht="22.15" customHeight="1" thickBot="1">
      <c r="A85" s="94" t="s">
        <v>105</v>
      </c>
      <c r="B85" s="95">
        <f>B81-B83</f>
        <v>85751.349182500009</v>
      </c>
      <c r="C85" s="1"/>
    </row>
    <row r="86" spans="1:6" ht="27.6" customHeight="1">
      <c r="A86" s="1"/>
      <c r="B86" s="3"/>
      <c r="C86" s="1"/>
    </row>
    <row r="87" spans="1:6" ht="24" customHeight="1">
      <c r="A87" s="226" t="s">
        <v>52</v>
      </c>
      <c r="B87" s="227"/>
      <c r="C87" s="227"/>
      <c r="D87" s="67"/>
      <c r="E87" s="68"/>
    </row>
    <row r="88" spans="1:6" ht="14.25" customHeight="1" thickBot="1">
      <c r="A88" s="69"/>
      <c r="B88" s="70"/>
      <c r="C88" s="70"/>
      <c r="D88" s="69"/>
      <c r="E88" s="69"/>
    </row>
    <row r="89" spans="1:6" ht="16.5" thickBot="1">
      <c r="A89" s="71"/>
      <c r="B89" s="216"/>
      <c r="C89" s="217"/>
      <c r="D89" s="72"/>
      <c r="E89" s="73"/>
    </row>
    <row r="90" spans="1:6" ht="16.5" thickBot="1">
      <c r="A90" s="172"/>
      <c r="B90" s="228" t="s">
        <v>53</v>
      </c>
      <c r="C90" s="229"/>
      <c r="D90" s="218" t="s">
        <v>88</v>
      </c>
      <c r="E90" s="219"/>
    </row>
    <row r="91" spans="1:6" ht="15.75">
      <c r="A91" s="173" t="s">
        <v>55</v>
      </c>
      <c r="B91" s="207">
        <f>41299.37</f>
        <v>41299.370000000003</v>
      </c>
      <c r="C91" s="97"/>
      <c r="D91" s="98">
        <f>B68</f>
        <v>85751.350626038387</v>
      </c>
      <c r="E91" s="99"/>
    </row>
    <row r="92" spans="1:6" ht="15.75">
      <c r="A92" s="174" t="s">
        <v>56</v>
      </c>
      <c r="B92" s="168">
        <v>0</v>
      </c>
      <c r="C92" s="97"/>
      <c r="D92" s="149">
        <v>0</v>
      </c>
      <c r="E92" s="99"/>
    </row>
    <row r="93" spans="1:6" ht="30">
      <c r="A93" s="174" t="s">
        <v>57</v>
      </c>
      <c r="B93" s="169">
        <f>-B73</f>
        <v>0</v>
      </c>
      <c r="C93" s="97"/>
      <c r="D93" s="100">
        <f>B93</f>
        <v>0</v>
      </c>
      <c r="E93" s="99"/>
      <c r="F93" s="146"/>
    </row>
    <row r="94" spans="1:6" ht="30">
      <c r="A94" s="174" t="s">
        <v>58</v>
      </c>
      <c r="B94" s="170">
        <v>0</v>
      </c>
      <c r="C94" s="97"/>
      <c r="D94" s="101">
        <v>0</v>
      </c>
      <c r="E94" s="99"/>
    </row>
    <row r="95" spans="1:6" ht="16.5" thickBot="1">
      <c r="A95" s="175" t="s">
        <v>59</v>
      </c>
      <c r="B95" s="171"/>
      <c r="C95" s="103">
        <f>SUM(B91:B94)</f>
        <v>41299.370000000003</v>
      </c>
      <c r="D95" s="104"/>
      <c r="E95" s="99">
        <f>SUM(D91:D94)</f>
        <v>85751.350626038387</v>
      </c>
    </row>
    <row r="96" spans="1:6" ht="15.75">
      <c r="A96" s="177" t="s">
        <v>60</v>
      </c>
      <c r="B96" s="178">
        <v>0</v>
      </c>
      <c r="C96" s="179"/>
      <c r="D96" s="180">
        <f>B70</f>
        <v>31837.103959371707</v>
      </c>
      <c r="E96" s="181"/>
    </row>
    <row r="97" spans="1:6" ht="15.75">
      <c r="A97" s="176" t="s">
        <v>61</v>
      </c>
      <c r="B97" s="167">
        <v>0</v>
      </c>
      <c r="C97" s="97"/>
      <c r="D97" s="105"/>
      <c r="E97" s="106"/>
    </row>
    <row r="98" spans="1:6" ht="16.5" thickBot="1">
      <c r="A98" s="182" t="s">
        <v>62</v>
      </c>
      <c r="B98" s="171"/>
      <c r="C98" s="103">
        <f>-B96-B97</f>
        <v>0</v>
      </c>
      <c r="D98" s="105"/>
      <c r="E98" s="106">
        <f>-D96-D97</f>
        <v>-31837.103959371707</v>
      </c>
    </row>
    <row r="99" spans="1:6" ht="46.15" customHeight="1" thickBot="1">
      <c r="A99" s="185" t="s">
        <v>63</v>
      </c>
      <c r="B99" s="107"/>
      <c r="C99" s="208">
        <f>29534.46</f>
        <v>29534.46</v>
      </c>
      <c r="D99" s="108"/>
      <c r="E99" s="208">
        <f>248.99+15000</f>
        <v>15248.99</v>
      </c>
      <c r="F99" s="161"/>
    </row>
    <row r="100" spans="1:6" ht="16.5" thickBot="1">
      <c r="A100" s="186" t="s">
        <v>106</v>
      </c>
      <c r="B100" s="102"/>
      <c r="C100" s="109"/>
      <c r="D100" s="110"/>
      <c r="E100" s="74">
        <f>-'CALCOLO 0,22% MONTE SALARI 2018'!B12</f>
        <v>-248.98550312829101</v>
      </c>
      <c r="F100" s="146"/>
    </row>
    <row r="101" spans="1:6" ht="30.75" thickBot="1">
      <c r="A101" s="187" t="s">
        <v>129</v>
      </c>
      <c r="B101" s="111"/>
      <c r="C101" s="112"/>
      <c r="D101" s="113"/>
      <c r="E101" s="150">
        <v>0</v>
      </c>
      <c r="F101" s="80"/>
    </row>
    <row r="102" spans="1:6" ht="45.75" thickBot="1">
      <c r="A102" s="183" t="s">
        <v>108</v>
      </c>
      <c r="B102" s="111"/>
      <c r="C102" s="194">
        <f>(564.02*13)*100%</f>
        <v>7332.26</v>
      </c>
      <c r="D102" s="184"/>
      <c r="E102" s="194">
        <f>((7750)-(7750-7332.26))*100%+(12000-7750)+(63000*10%)</f>
        <v>17882.260000000002</v>
      </c>
      <c r="F102" s="164"/>
    </row>
    <row r="103" spans="1:6" ht="16.5" thickBot="1">
      <c r="A103" s="75" t="s">
        <v>64</v>
      </c>
      <c r="B103" s="102"/>
      <c r="C103" s="151">
        <v>0</v>
      </c>
      <c r="D103" s="114"/>
      <c r="E103" s="152">
        <v>0</v>
      </c>
    </row>
    <row r="104" spans="1:6" ht="30.75" thickBot="1">
      <c r="A104" s="75" t="s">
        <v>91</v>
      </c>
      <c r="B104" s="115"/>
      <c r="C104" s="116"/>
      <c r="D104" s="117"/>
      <c r="E104" s="153">
        <v>0</v>
      </c>
      <c r="F104" s="80"/>
    </row>
    <row r="105" spans="1:6" ht="16.5" thickBot="1">
      <c r="A105" s="202" t="s">
        <v>92</v>
      </c>
      <c r="B105" s="115"/>
      <c r="C105" s="209">
        <f>4406</f>
        <v>4406</v>
      </c>
      <c r="D105" s="76"/>
      <c r="E105" s="210">
        <f>4406</f>
        <v>4406</v>
      </c>
    </row>
    <row r="106" spans="1:6" ht="18.75" thickBot="1">
      <c r="A106" s="81" t="s">
        <v>102</v>
      </c>
      <c r="B106" s="118"/>
      <c r="C106" s="154">
        <f>SUM(C91:C105)</f>
        <v>82572.09</v>
      </c>
      <c r="D106" s="119"/>
      <c r="E106" s="154">
        <f>SUM(E91:E105)</f>
        <v>91202.51116353838</v>
      </c>
    </row>
    <row r="107" spans="1:6" ht="18.75" thickBot="1">
      <c r="A107" s="78" t="s">
        <v>100</v>
      </c>
      <c r="B107" s="120"/>
      <c r="C107" s="121">
        <f>IF(('MOD RGS LIMITE 2023'!B20&gt;0),('MOD RGS LIMITE 2023'!B20),0)</f>
        <v>8630.4197200000017</v>
      </c>
      <c r="D107" s="122"/>
      <c r="E107" s="123"/>
      <c r="F107" s="146"/>
    </row>
    <row r="108" spans="1:6" ht="18.75" thickBot="1">
      <c r="A108" s="77" t="s">
        <v>101</v>
      </c>
      <c r="B108" s="124"/>
      <c r="C108" s="156">
        <f>C106+C107</f>
        <v>91202.509720000002</v>
      </c>
      <c r="D108" s="125"/>
      <c r="E108" s="126"/>
    </row>
    <row r="109" spans="1:6" ht="18.75" thickBot="1">
      <c r="A109" s="62" t="s">
        <v>65</v>
      </c>
      <c r="B109" s="127"/>
      <c r="C109" s="128"/>
      <c r="D109" s="128"/>
      <c r="E109" s="129">
        <f>IF((E106-C108)&gt;0,E106-C108,0)</f>
        <v>1.4435383782256395E-3</v>
      </c>
      <c r="F109" s="146"/>
    </row>
    <row r="110" spans="1:6" ht="14.25" customHeight="1" thickBot="1">
      <c r="A110" s="1"/>
      <c r="B110" s="3"/>
      <c r="C110" s="1"/>
      <c r="E110" s="156">
        <f>C108-E106</f>
        <v>-1.4435383782256395E-3</v>
      </c>
    </row>
    <row r="111" spans="1:6" ht="14.25" customHeight="1">
      <c r="A111" s="1"/>
      <c r="B111" s="3"/>
      <c r="C111" s="1"/>
    </row>
    <row r="112" spans="1:6" ht="14.25" customHeight="1">
      <c r="A112" s="79"/>
      <c r="B112" s="3"/>
      <c r="C112" s="1"/>
    </row>
    <row r="113" spans="1:3" ht="14.25" customHeight="1">
      <c r="A113" s="1"/>
      <c r="B113" s="3"/>
      <c r="C113" s="1"/>
    </row>
    <row r="114" spans="1:3" ht="14.25" customHeight="1">
      <c r="A114" s="1"/>
      <c r="B114" s="3"/>
      <c r="C114" s="1"/>
    </row>
    <row r="115" spans="1:3" ht="14.25" customHeight="1">
      <c r="A115" s="1"/>
      <c r="B115" s="3"/>
      <c r="C115" s="1"/>
    </row>
    <row r="116" spans="1:3" ht="14.25" customHeight="1">
      <c r="A116" s="1"/>
      <c r="B116" s="3"/>
      <c r="C116" s="1"/>
    </row>
    <row r="117" spans="1:3" ht="14.25" customHeight="1">
      <c r="A117" s="1"/>
      <c r="B117" s="3"/>
      <c r="C117" s="1"/>
    </row>
    <row r="118" spans="1:3" ht="14.25" customHeight="1">
      <c r="A118" s="1"/>
      <c r="B118" s="3"/>
      <c r="C118" s="1"/>
    </row>
    <row r="119" spans="1:3" ht="14.25" customHeight="1">
      <c r="A119" s="1"/>
      <c r="B119" s="3"/>
      <c r="C119" s="1"/>
    </row>
    <row r="120" spans="1:3" ht="14.25" customHeight="1">
      <c r="A120" s="1"/>
      <c r="B120" s="3"/>
      <c r="C120" s="1"/>
    </row>
    <row r="121" spans="1:3" ht="14.25" customHeight="1">
      <c r="A121" s="1"/>
      <c r="B121" s="3"/>
      <c r="C121" s="1"/>
    </row>
    <row r="122" spans="1:3" ht="14.25" customHeight="1">
      <c r="A122" s="1"/>
      <c r="B122" s="3"/>
      <c r="C122" s="1"/>
    </row>
    <row r="123" spans="1:3" ht="14.25" customHeight="1">
      <c r="A123" s="1"/>
      <c r="B123" s="3"/>
      <c r="C123" s="1"/>
    </row>
    <row r="124" spans="1:3" ht="14.25" customHeight="1">
      <c r="A124" s="1"/>
      <c r="B124" s="3"/>
      <c r="C124" s="1"/>
    </row>
    <row r="125" spans="1:3" ht="14.25" customHeight="1">
      <c r="A125" s="1"/>
      <c r="B125" s="3"/>
      <c r="C125" s="1"/>
    </row>
    <row r="126" spans="1:3" ht="14.25" customHeight="1">
      <c r="A126" s="1"/>
      <c r="B126" s="3"/>
      <c r="C126" s="1"/>
    </row>
    <row r="127" spans="1:3" ht="14.25" customHeight="1">
      <c r="A127" s="1"/>
      <c r="B127" s="3"/>
      <c r="C127" s="1"/>
    </row>
    <row r="128" spans="1:3" ht="14.25" customHeight="1">
      <c r="A128" s="1"/>
      <c r="B128" s="3"/>
      <c r="C128" s="1"/>
    </row>
    <row r="129" spans="1:3" ht="14.25" customHeight="1">
      <c r="A129" s="1"/>
      <c r="B129" s="3"/>
      <c r="C129" s="1"/>
    </row>
    <row r="130" spans="1:3" ht="14.25" customHeight="1">
      <c r="A130" s="1"/>
      <c r="B130" s="3"/>
      <c r="C130" s="1"/>
    </row>
    <row r="131" spans="1:3" ht="14.25" customHeight="1">
      <c r="A131" s="1"/>
      <c r="B131" s="3"/>
      <c r="C131" s="1"/>
    </row>
    <row r="132" spans="1:3" ht="14.25" customHeight="1">
      <c r="A132" s="1"/>
      <c r="B132" s="3"/>
      <c r="C132" s="1"/>
    </row>
    <row r="133" spans="1:3" ht="14.25" customHeight="1">
      <c r="A133" s="1"/>
      <c r="B133" s="3"/>
      <c r="C133" s="1"/>
    </row>
    <row r="134" spans="1:3" ht="14.25" customHeight="1">
      <c r="A134" s="1"/>
      <c r="B134" s="3"/>
      <c r="C134" s="1"/>
    </row>
    <row r="135" spans="1:3" ht="14.25" customHeight="1">
      <c r="A135" s="1"/>
      <c r="B135" s="3"/>
      <c r="C135" s="1"/>
    </row>
    <row r="136" spans="1:3" ht="14.25" customHeight="1">
      <c r="A136" s="1"/>
      <c r="B136" s="3"/>
      <c r="C136" s="1"/>
    </row>
    <row r="137" spans="1:3" ht="14.25" customHeight="1">
      <c r="A137" s="1"/>
      <c r="B137" s="3"/>
      <c r="C137" s="1"/>
    </row>
    <row r="138" spans="1:3" ht="14.25" customHeight="1">
      <c r="A138" s="1"/>
      <c r="B138" s="3"/>
      <c r="C138" s="1"/>
    </row>
    <row r="139" spans="1:3" ht="14.25" customHeight="1">
      <c r="A139" s="1"/>
      <c r="B139" s="3"/>
      <c r="C139" s="1"/>
    </row>
    <row r="140" spans="1:3" ht="14.25" customHeight="1">
      <c r="A140" s="1"/>
      <c r="B140" s="3"/>
      <c r="C140" s="1"/>
    </row>
    <row r="141" spans="1:3" ht="14.25" customHeight="1">
      <c r="A141" s="1"/>
      <c r="B141" s="3"/>
      <c r="C141" s="1"/>
    </row>
    <row r="142" spans="1:3" ht="14.25" customHeight="1">
      <c r="A142" s="1"/>
      <c r="B142" s="3"/>
      <c r="C142" s="1"/>
    </row>
    <row r="143" spans="1:3" ht="14.25" customHeight="1">
      <c r="A143" s="1"/>
      <c r="B143" s="3"/>
      <c r="C143" s="1"/>
    </row>
    <row r="144" spans="1:3" ht="14.25" customHeight="1">
      <c r="A144" s="1"/>
      <c r="B144" s="3"/>
      <c r="C144" s="1"/>
    </row>
    <row r="145" spans="1:3" ht="14.25" customHeight="1">
      <c r="A145" s="1"/>
      <c r="B145" s="3"/>
      <c r="C145" s="1"/>
    </row>
    <row r="146" spans="1:3" ht="14.25" customHeight="1">
      <c r="A146" s="1"/>
      <c r="B146" s="3"/>
      <c r="C146" s="1"/>
    </row>
    <row r="147" spans="1:3" ht="14.25" customHeight="1">
      <c r="A147" s="1"/>
      <c r="B147" s="3"/>
      <c r="C147" s="1"/>
    </row>
    <row r="148" spans="1:3" ht="14.25" customHeight="1">
      <c r="A148" s="1"/>
      <c r="B148" s="3"/>
      <c r="C148" s="1"/>
    </row>
    <row r="149" spans="1:3" ht="14.25" customHeight="1">
      <c r="A149" s="1"/>
      <c r="B149" s="3"/>
      <c r="C149" s="1"/>
    </row>
    <row r="150" spans="1:3" ht="14.25" customHeight="1">
      <c r="A150" s="1"/>
      <c r="B150" s="3"/>
      <c r="C150" s="1"/>
    </row>
    <row r="151" spans="1:3" ht="14.25" customHeight="1">
      <c r="A151" s="1"/>
      <c r="B151" s="3"/>
      <c r="C151" s="1"/>
    </row>
    <row r="152" spans="1:3" ht="14.25" customHeight="1">
      <c r="A152" s="1"/>
      <c r="B152" s="3"/>
      <c r="C152" s="1"/>
    </row>
    <row r="153" spans="1:3" ht="14.25" customHeight="1">
      <c r="A153" s="1"/>
      <c r="B153" s="3"/>
      <c r="C153" s="1"/>
    </row>
    <row r="154" spans="1:3" ht="14.25" customHeight="1">
      <c r="A154" s="1"/>
      <c r="B154" s="3"/>
      <c r="C154" s="1"/>
    </row>
    <row r="155" spans="1:3" ht="14.25" customHeight="1">
      <c r="A155" s="1"/>
      <c r="B155" s="3"/>
      <c r="C155" s="1"/>
    </row>
    <row r="156" spans="1:3" ht="14.25" customHeight="1">
      <c r="A156" s="1"/>
      <c r="B156" s="3"/>
      <c r="C156" s="1"/>
    </row>
    <row r="157" spans="1:3" ht="14.25" customHeight="1">
      <c r="A157" s="1"/>
      <c r="B157" s="3"/>
      <c r="C157" s="1"/>
    </row>
    <row r="158" spans="1:3" ht="14.25" customHeight="1">
      <c r="A158" s="1"/>
      <c r="B158" s="3"/>
      <c r="C158" s="1"/>
    </row>
    <row r="159" spans="1:3" ht="14.25" customHeight="1">
      <c r="A159" s="1"/>
      <c r="B159" s="3"/>
      <c r="C159" s="1"/>
    </row>
    <row r="160" spans="1:3" ht="14.25" customHeight="1">
      <c r="A160" s="1"/>
      <c r="B160" s="3"/>
      <c r="C160" s="1"/>
    </row>
    <row r="161" spans="1:3" ht="14.25" customHeight="1">
      <c r="A161" s="1"/>
      <c r="B161" s="3"/>
      <c r="C161" s="1"/>
    </row>
    <row r="162" spans="1:3" ht="14.25" customHeight="1">
      <c r="A162" s="1"/>
      <c r="B162" s="3"/>
      <c r="C162" s="1"/>
    </row>
    <row r="163" spans="1:3" ht="14.25" customHeight="1">
      <c r="A163" s="1"/>
      <c r="B163" s="3"/>
      <c r="C163" s="1"/>
    </row>
    <row r="164" spans="1:3" ht="14.25" customHeight="1">
      <c r="A164" s="1"/>
      <c r="B164" s="3"/>
      <c r="C164" s="1"/>
    </row>
    <row r="165" spans="1:3" ht="14.25" customHeight="1">
      <c r="A165" s="1"/>
      <c r="B165" s="3"/>
      <c r="C165" s="1"/>
    </row>
    <row r="166" spans="1:3" ht="14.25" customHeight="1">
      <c r="A166" s="1"/>
      <c r="B166" s="3"/>
      <c r="C166" s="1"/>
    </row>
    <row r="167" spans="1:3" ht="14.25" customHeight="1">
      <c r="A167" s="1"/>
      <c r="B167" s="3"/>
      <c r="C167" s="1"/>
    </row>
    <row r="168" spans="1:3" ht="14.25" customHeight="1">
      <c r="A168" s="1"/>
      <c r="B168" s="3"/>
      <c r="C168" s="1"/>
    </row>
    <row r="169" spans="1:3" ht="14.25" customHeight="1">
      <c r="A169" s="1"/>
      <c r="B169" s="3"/>
      <c r="C169" s="1"/>
    </row>
    <row r="170" spans="1:3" ht="14.25" customHeight="1">
      <c r="A170" s="1"/>
      <c r="B170" s="3"/>
      <c r="C170" s="1"/>
    </row>
    <row r="171" spans="1:3" ht="14.25" customHeight="1">
      <c r="A171" s="1"/>
      <c r="B171" s="3"/>
      <c r="C171" s="1"/>
    </row>
    <row r="172" spans="1:3" ht="14.25" customHeight="1">
      <c r="A172" s="1"/>
      <c r="B172" s="3"/>
      <c r="C172" s="1"/>
    </row>
    <row r="173" spans="1:3" ht="14.25" customHeight="1">
      <c r="A173" s="1"/>
      <c r="B173" s="3"/>
      <c r="C173" s="1"/>
    </row>
    <row r="174" spans="1:3" ht="14.25" customHeight="1">
      <c r="A174" s="1"/>
      <c r="B174" s="3"/>
      <c r="C174" s="1"/>
    </row>
    <row r="175" spans="1:3" ht="14.25" customHeight="1">
      <c r="A175" s="1"/>
      <c r="B175" s="3"/>
      <c r="C175" s="1"/>
    </row>
    <row r="176" spans="1:3" ht="14.25" customHeight="1">
      <c r="A176" s="1"/>
      <c r="B176" s="3"/>
      <c r="C176" s="1"/>
    </row>
    <row r="177" spans="1:3" ht="14.25" customHeight="1">
      <c r="A177" s="1"/>
      <c r="B177" s="3"/>
      <c r="C177" s="1"/>
    </row>
    <row r="178" spans="1:3" ht="14.25" customHeight="1">
      <c r="A178" s="1"/>
      <c r="B178" s="3"/>
      <c r="C178" s="1"/>
    </row>
    <row r="179" spans="1:3" ht="14.25" customHeight="1">
      <c r="A179" s="1"/>
      <c r="B179" s="3"/>
      <c r="C179" s="1"/>
    </row>
    <row r="180" spans="1:3" ht="14.25" customHeight="1">
      <c r="A180" s="1"/>
      <c r="B180" s="3"/>
      <c r="C180" s="1"/>
    </row>
    <row r="181" spans="1:3" ht="14.25" customHeight="1">
      <c r="A181" s="1"/>
      <c r="B181" s="3"/>
      <c r="C181" s="1"/>
    </row>
    <row r="182" spans="1:3" ht="14.25" customHeight="1">
      <c r="A182" s="1"/>
      <c r="B182" s="3"/>
      <c r="C182" s="1"/>
    </row>
    <row r="183" spans="1:3" ht="14.25" customHeight="1">
      <c r="A183" s="1"/>
      <c r="B183" s="3"/>
      <c r="C183" s="1"/>
    </row>
    <row r="184" spans="1:3" ht="14.25" customHeight="1">
      <c r="A184" s="1"/>
      <c r="B184" s="3"/>
      <c r="C184" s="1"/>
    </row>
    <row r="185" spans="1:3" ht="14.25" customHeight="1">
      <c r="A185" s="1"/>
      <c r="B185" s="3"/>
      <c r="C185" s="1"/>
    </row>
    <row r="186" spans="1:3" ht="14.25" customHeight="1">
      <c r="A186" s="1"/>
      <c r="B186" s="3"/>
      <c r="C186" s="1"/>
    </row>
    <row r="187" spans="1:3" ht="14.25" customHeight="1">
      <c r="A187" s="1"/>
      <c r="B187" s="3"/>
      <c r="C187" s="1"/>
    </row>
    <row r="188" spans="1:3" ht="14.25" customHeight="1">
      <c r="A188" s="1"/>
      <c r="B188" s="3"/>
      <c r="C188" s="1"/>
    </row>
    <row r="189" spans="1:3" ht="14.25" customHeight="1">
      <c r="A189" s="1"/>
      <c r="B189" s="3"/>
      <c r="C189" s="1"/>
    </row>
    <row r="190" spans="1:3" ht="14.25" customHeight="1">
      <c r="A190" s="1"/>
      <c r="B190" s="3"/>
      <c r="C190" s="1"/>
    </row>
    <row r="191" spans="1:3" ht="14.25" customHeight="1">
      <c r="A191" s="1"/>
      <c r="B191" s="3"/>
      <c r="C191" s="1"/>
    </row>
    <row r="192" spans="1:3" ht="14.25" customHeight="1">
      <c r="A192" s="1"/>
      <c r="B192" s="3"/>
      <c r="C192" s="1"/>
    </row>
    <row r="193" spans="1:3" ht="14.25" customHeight="1">
      <c r="A193" s="1"/>
      <c r="B193" s="3"/>
      <c r="C193" s="1"/>
    </row>
    <row r="194" spans="1:3" ht="14.25" customHeight="1">
      <c r="A194" s="1"/>
      <c r="B194" s="3"/>
      <c r="C194" s="1"/>
    </row>
    <row r="195" spans="1:3" ht="14.25" customHeight="1">
      <c r="A195" s="1"/>
      <c r="B195" s="3"/>
      <c r="C195" s="1"/>
    </row>
    <row r="196" spans="1:3" ht="14.25" customHeight="1">
      <c r="A196" s="1"/>
      <c r="B196" s="3"/>
      <c r="C196" s="1"/>
    </row>
    <row r="197" spans="1:3" ht="14.25" customHeight="1">
      <c r="A197" s="1"/>
      <c r="B197" s="3"/>
      <c r="C197" s="1"/>
    </row>
    <row r="198" spans="1:3" ht="14.25" customHeight="1">
      <c r="A198" s="1"/>
      <c r="B198" s="3"/>
      <c r="C198" s="1"/>
    </row>
    <row r="199" spans="1:3" ht="14.25" customHeight="1">
      <c r="A199" s="1"/>
      <c r="B199" s="3"/>
      <c r="C199" s="1"/>
    </row>
    <row r="200" spans="1:3" ht="14.25" customHeight="1">
      <c r="A200" s="1"/>
      <c r="B200" s="3"/>
      <c r="C200" s="1"/>
    </row>
    <row r="201" spans="1:3" ht="14.25" customHeight="1">
      <c r="A201" s="1"/>
      <c r="B201" s="3"/>
      <c r="C201" s="1"/>
    </row>
    <row r="202" spans="1:3" ht="14.25" customHeight="1">
      <c r="A202" s="1"/>
      <c r="B202" s="3"/>
      <c r="C202" s="1"/>
    </row>
    <row r="203" spans="1:3" ht="14.25" customHeight="1">
      <c r="A203" s="1"/>
      <c r="B203" s="3"/>
      <c r="C203" s="1"/>
    </row>
    <row r="204" spans="1:3" ht="14.25" customHeight="1">
      <c r="A204" s="1"/>
      <c r="B204" s="3"/>
      <c r="C204" s="1"/>
    </row>
    <row r="205" spans="1:3" ht="14.25" customHeight="1">
      <c r="A205" s="1"/>
      <c r="B205" s="3"/>
      <c r="C205" s="1"/>
    </row>
    <row r="206" spans="1:3" ht="14.25" customHeight="1">
      <c r="A206" s="1"/>
      <c r="B206" s="3"/>
      <c r="C206" s="1"/>
    </row>
    <row r="207" spans="1:3" ht="14.25" customHeight="1">
      <c r="A207" s="1"/>
      <c r="B207" s="3"/>
      <c r="C207" s="1"/>
    </row>
    <row r="208" spans="1:3" ht="14.25" customHeight="1">
      <c r="A208" s="1"/>
      <c r="B208" s="3"/>
      <c r="C208" s="1"/>
    </row>
    <row r="209" spans="1:3" ht="14.25" customHeight="1">
      <c r="A209" s="1"/>
      <c r="B209" s="3"/>
      <c r="C209" s="1"/>
    </row>
    <row r="210" spans="1:3" ht="14.25" customHeight="1">
      <c r="A210" s="1"/>
      <c r="B210" s="3"/>
      <c r="C210" s="1"/>
    </row>
    <row r="211" spans="1:3" ht="14.25" customHeight="1">
      <c r="A211" s="1"/>
      <c r="B211" s="3"/>
      <c r="C211" s="1"/>
    </row>
    <row r="212" spans="1:3" ht="14.25" customHeight="1">
      <c r="A212" s="1"/>
      <c r="B212" s="3"/>
      <c r="C212" s="1"/>
    </row>
    <row r="213" spans="1:3" ht="14.25" customHeight="1">
      <c r="A213" s="1"/>
      <c r="B213" s="3"/>
      <c r="C213" s="1"/>
    </row>
    <row r="214" spans="1:3" ht="14.25" customHeight="1">
      <c r="A214" s="1"/>
      <c r="B214" s="3"/>
      <c r="C214" s="1"/>
    </row>
    <row r="215" spans="1:3" ht="14.25" customHeight="1">
      <c r="A215" s="1"/>
      <c r="B215" s="3"/>
      <c r="C215" s="1"/>
    </row>
    <row r="216" spans="1:3" ht="14.25" customHeight="1">
      <c r="A216" s="1"/>
      <c r="B216" s="3"/>
      <c r="C216" s="1"/>
    </row>
    <row r="217" spans="1:3" ht="14.25" customHeight="1">
      <c r="A217" s="1"/>
      <c r="B217" s="3"/>
      <c r="C217" s="1"/>
    </row>
    <row r="218" spans="1:3" ht="14.25" customHeight="1">
      <c r="A218" s="1"/>
      <c r="B218" s="3"/>
      <c r="C218" s="1"/>
    </row>
    <row r="219" spans="1:3" ht="14.25" customHeight="1">
      <c r="A219" s="1"/>
      <c r="B219" s="3"/>
      <c r="C219" s="1"/>
    </row>
    <row r="220" spans="1:3" ht="14.25" customHeight="1">
      <c r="A220" s="1"/>
      <c r="B220" s="3"/>
      <c r="C220" s="1"/>
    </row>
    <row r="221" spans="1:3" ht="14.25" customHeight="1">
      <c r="A221" s="1"/>
      <c r="B221" s="3"/>
      <c r="C221" s="1"/>
    </row>
    <row r="222" spans="1:3" ht="14.25" customHeight="1">
      <c r="A222" s="1"/>
      <c r="B222" s="3"/>
      <c r="C222" s="1"/>
    </row>
    <row r="223" spans="1:3" ht="14.25" customHeight="1">
      <c r="A223" s="1"/>
      <c r="B223" s="3"/>
      <c r="C223" s="1"/>
    </row>
    <row r="224" spans="1:3" ht="14.25" customHeight="1">
      <c r="A224" s="1"/>
      <c r="B224" s="3"/>
      <c r="C224" s="1"/>
    </row>
    <row r="225" spans="1:3" ht="14.25" customHeight="1">
      <c r="A225" s="1"/>
      <c r="B225" s="3"/>
      <c r="C225" s="1"/>
    </row>
    <row r="226" spans="1:3" ht="14.25" customHeight="1">
      <c r="A226" s="1"/>
      <c r="B226" s="3"/>
      <c r="C226" s="1"/>
    </row>
    <row r="227" spans="1:3" ht="14.25" customHeight="1">
      <c r="A227" s="1"/>
      <c r="B227" s="3"/>
      <c r="C227" s="1"/>
    </row>
    <row r="228" spans="1:3" ht="14.25" customHeight="1">
      <c r="A228" s="1"/>
      <c r="B228" s="3"/>
      <c r="C228" s="1"/>
    </row>
    <row r="229" spans="1:3" ht="14.25" customHeight="1">
      <c r="A229" s="1"/>
      <c r="B229" s="3"/>
      <c r="C229" s="1"/>
    </row>
    <row r="230" spans="1:3" ht="14.25" customHeight="1">
      <c r="A230" s="1"/>
      <c r="B230" s="3"/>
      <c r="C230" s="1"/>
    </row>
    <row r="231" spans="1:3" ht="14.25" customHeight="1">
      <c r="A231" s="1"/>
      <c r="B231" s="3"/>
      <c r="C231" s="1"/>
    </row>
    <row r="232" spans="1:3" ht="14.25" customHeight="1">
      <c r="A232" s="1"/>
      <c r="B232" s="3"/>
      <c r="C232" s="1"/>
    </row>
    <row r="233" spans="1:3" ht="14.25" customHeight="1">
      <c r="A233" s="1"/>
      <c r="B233" s="3"/>
      <c r="C233" s="1"/>
    </row>
    <row r="234" spans="1:3" ht="14.25" customHeight="1">
      <c r="A234" s="1"/>
      <c r="B234" s="3"/>
      <c r="C234" s="1"/>
    </row>
    <row r="235" spans="1:3" ht="14.25" customHeight="1">
      <c r="A235" s="1"/>
      <c r="B235" s="3"/>
      <c r="C235" s="1"/>
    </row>
    <row r="236" spans="1:3" ht="14.25" customHeight="1">
      <c r="A236" s="1"/>
      <c r="B236" s="3"/>
      <c r="C236" s="1"/>
    </row>
    <row r="237" spans="1:3" ht="14.25" customHeight="1">
      <c r="A237" s="1"/>
      <c r="B237" s="3"/>
      <c r="C237" s="1"/>
    </row>
    <row r="238" spans="1:3" ht="14.25" customHeight="1">
      <c r="A238" s="1"/>
      <c r="B238" s="3"/>
      <c r="C238" s="1"/>
    </row>
    <row r="239" spans="1:3" ht="14.25" customHeight="1">
      <c r="A239" s="1"/>
      <c r="B239" s="3"/>
      <c r="C239" s="1"/>
    </row>
    <row r="240" spans="1:3" ht="14.25" customHeight="1">
      <c r="A240" s="1"/>
      <c r="B240" s="3"/>
      <c r="C240" s="1"/>
    </row>
    <row r="241" spans="1:3" ht="14.25" customHeight="1">
      <c r="A241" s="1"/>
      <c r="B241" s="3"/>
      <c r="C241" s="1"/>
    </row>
    <row r="242" spans="1:3" ht="14.25" customHeight="1">
      <c r="A242" s="1"/>
      <c r="B242" s="3"/>
      <c r="C242" s="1"/>
    </row>
    <row r="243" spans="1:3" ht="14.25" customHeight="1">
      <c r="A243" s="1"/>
      <c r="B243" s="3"/>
      <c r="C243" s="1"/>
    </row>
    <row r="244" spans="1:3" ht="14.25" customHeight="1">
      <c r="A244" s="1"/>
      <c r="B244" s="3"/>
      <c r="C244" s="1"/>
    </row>
    <row r="245" spans="1:3" ht="14.25" customHeight="1">
      <c r="A245" s="1"/>
      <c r="B245" s="3"/>
      <c r="C245" s="1"/>
    </row>
    <row r="246" spans="1:3" ht="14.25" customHeight="1">
      <c r="A246" s="1"/>
      <c r="B246" s="3"/>
      <c r="C246" s="1"/>
    </row>
    <row r="247" spans="1:3" ht="14.25" customHeight="1">
      <c r="A247" s="1"/>
      <c r="B247" s="3"/>
      <c r="C247" s="1"/>
    </row>
    <row r="248" spans="1:3" ht="14.25" customHeight="1">
      <c r="A248" s="1"/>
      <c r="B248" s="3"/>
      <c r="C248" s="1"/>
    </row>
    <row r="249" spans="1:3" ht="14.25" customHeight="1">
      <c r="A249" s="1"/>
      <c r="B249" s="3"/>
      <c r="C249" s="1"/>
    </row>
    <row r="250" spans="1:3" ht="14.25" customHeight="1">
      <c r="A250" s="1"/>
      <c r="B250" s="3"/>
      <c r="C250" s="1"/>
    </row>
    <row r="251" spans="1:3" ht="14.25" customHeight="1">
      <c r="A251" s="1"/>
      <c r="B251" s="3"/>
      <c r="C251" s="1"/>
    </row>
    <row r="252" spans="1:3" ht="14.25" customHeight="1">
      <c r="A252" s="1"/>
      <c r="B252" s="3"/>
      <c r="C252" s="1"/>
    </row>
    <row r="253" spans="1:3" ht="14.25" customHeight="1">
      <c r="A253" s="1"/>
      <c r="B253" s="3"/>
      <c r="C253" s="1"/>
    </row>
    <row r="254" spans="1:3" ht="14.25" customHeight="1">
      <c r="A254" s="1"/>
      <c r="B254" s="3"/>
      <c r="C254" s="1"/>
    </row>
    <row r="255" spans="1:3" ht="14.25" customHeight="1">
      <c r="A255" s="1"/>
      <c r="B255" s="3"/>
      <c r="C255" s="1"/>
    </row>
    <row r="256" spans="1:3" ht="14.25" customHeight="1">
      <c r="A256" s="1"/>
      <c r="B256" s="3"/>
      <c r="C256" s="1"/>
    </row>
    <row r="257" spans="1:3" ht="14.25" customHeight="1">
      <c r="A257" s="1"/>
      <c r="B257" s="3"/>
      <c r="C257" s="1"/>
    </row>
    <row r="258" spans="1:3" ht="14.25" customHeight="1">
      <c r="A258" s="1"/>
      <c r="B258" s="3"/>
      <c r="C258" s="1"/>
    </row>
    <row r="259" spans="1:3" ht="14.25" customHeight="1">
      <c r="A259" s="1"/>
      <c r="B259" s="3"/>
      <c r="C259" s="1"/>
    </row>
    <row r="260" spans="1:3" ht="14.25" customHeight="1">
      <c r="A260" s="1"/>
      <c r="B260" s="3"/>
      <c r="C260" s="1"/>
    </row>
    <row r="261" spans="1:3" ht="14.25" customHeight="1">
      <c r="A261" s="1"/>
      <c r="B261" s="3"/>
      <c r="C261" s="1"/>
    </row>
    <row r="262" spans="1:3" ht="14.25" customHeight="1">
      <c r="A262" s="1"/>
      <c r="B262" s="3"/>
      <c r="C262" s="1"/>
    </row>
    <row r="263" spans="1:3" ht="14.25" customHeight="1">
      <c r="A263" s="1"/>
      <c r="B263" s="3"/>
      <c r="C263" s="1"/>
    </row>
    <row r="264" spans="1:3" ht="14.25" customHeight="1">
      <c r="A264" s="1"/>
      <c r="B264" s="3"/>
      <c r="C264" s="1"/>
    </row>
    <row r="265" spans="1:3" ht="14.25" customHeight="1">
      <c r="A265" s="1"/>
      <c r="B265" s="3"/>
      <c r="C265" s="1"/>
    </row>
    <row r="266" spans="1:3" ht="14.25" customHeight="1">
      <c r="A266" s="1"/>
      <c r="B266" s="3"/>
      <c r="C266" s="1"/>
    </row>
    <row r="267" spans="1:3" ht="14.25" customHeight="1">
      <c r="A267" s="1"/>
      <c r="B267" s="3"/>
      <c r="C267" s="1"/>
    </row>
    <row r="268" spans="1:3" ht="14.25" customHeight="1">
      <c r="A268" s="1"/>
      <c r="B268" s="3"/>
      <c r="C268" s="1"/>
    </row>
    <row r="269" spans="1:3" ht="14.25" customHeight="1">
      <c r="A269" s="1"/>
      <c r="B269" s="3"/>
      <c r="C269" s="1"/>
    </row>
    <row r="270" spans="1:3" ht="14.25" customHeight="1">
      <c r="A270" s="1"/>
      <c r="B270" s="3"/>
      <c r="C270" s="1"/>
    </row>
    <row r="271" spans="1:3" ht="14.25" customHeight="1">
      <c r="A271" s="1"/>
      <c r="B271" s="3"/>
      <c r="C271" s="1"/>
    </row>
    <row r="272" spans="1:3" ht="14.25" customHeight="1">
      <c r="A272" s="1"/>
      <c r="B272" s="3"/>
      <c r="C272" s="1"/>
    </row>
    <row r="273" spans="1:3" ht="14.25" customHeight="1">
      <c r="A273" s="1"/>
      <c r="B273" s="3"/>
      <c r="C273" s="1"/>
    </row>
    <row r="274" spans="1:3" ht="14.25" customHeight="1">
      <c r="A274" s="1"/>
      <c r="B274" s="3"/>
      <c r="C274" s="1"/>
    </row>
    <row r="275" spans="1:3" ht="14.25" customHeight="1">
      <c r="A275" s="1"/>
      <c r="B275" s="3"/>
      <c r="C275" s="1"/>
    </row>
    <row r="276" spans="1:3" ht="14.25" customHeight="1">
      <c r="A276" s="1"/>
      <c r="B276" s="3"/>
      <c r="C276" s="1"/>
    </row>
    <row r="277" spans="1:3" ht="14.25" customHeight="1">
      <c r="A277" s="1"/>
      <c r="B277" s="3"/>
      <c r="C277" s="1"/>
    </row>
    <row r="278" spans="1:3" ht="14.25" customHeight="1">
      <c r="A278" s="1"/>
      <c r="B278" s="3"/>
      <c r="C278" s="1"/>
    </row>
    <row r="279" spans="1:3" ht="14.25" customHeight="1">
      <c r="A279" s="1"/>
      <c r="B279" s="3"/>
      <c r="C279" s="1"/>
    </row>
    <row r="280" spans="1:3" ht="14.25" customHeight="1">
      <c r="A280" s="1"/>
      <c r="B280" s="3"/>
      <c r="C280" s="1"/>
    </row>
    <row r="281" spans="1:3" ht="14.25" customHeight="1">
      <c r="A281" s="1"/>
      <c r="B281" s="3"/>
      <c r="C281" s="1"/>
    </row>
    <row r="282" spans="1:3" ht="14.25" customHeight="1">
      <c r="A282" s="1"/>
      <c r="B282" s="3"/>
      <c r="C282" s="1"/>
    </row>
    <row r="283" spans="1:3" ht="14.25" customHeight="1">
      <c r="A283" s="1"/>
      <c r="B283" s="3"/>
      <c r="C283" s="1"/>
    </row>
    <row r="284" spans="1:3" ht="14.25" customHeight="1">
      <c r="A284" s="1"/>
      <c r="B284" s="3"/>
      <c r="C284" s="1"/>
    </row>
    <row r="285" spans="1:3" ht="14.25" customHeight="1">
      <c r="A285" s="1"/>
      <c r="B285" s="3"/>
      <c r="C285" s="1"/>
    </row>
    <row r="286" spans="1:3" ht="14.25" customHeight="1">
      <c r="A286" s="1"/>
      <c r="B286" s="3"/>
      <c r="C286" s="1"/>
    </row>
    <row r="287" spans="1:3" ht="14.25" customHeight="1">
      <c r="A287" s="1"/>
      <c r="B287" s="3"/>
      <c r="C287" s="1"/>
    </row>
    <row r="288" spans="1:3" ht="14.25" customHeight="1">
      <c r="A288" s="1"/>
      <c r="B288" s="3"/>
      <c r="C288" s="1"/>
    </row>
    <row r="289" spans="1:3" ht="14.25" customHeight="1">
      <c r="A289" s="1"/>
      <c r="B289" s="3"/>
      <c r="C289" s="1"/>
    </row>
    <row r="290" spans="1:3" ht="14.25" customHeight="1">
      <c r="A290" s="1"/>
      <c r="B290" s="3"/>
      <c r="C290" s="1"/>
    </row>
    <row r="291" spans="1:3" ht="14.25" customHeight="1">
      <c r="A291" s="1"/>
      <c r="B291" s="3"/>
      <c r="C291" s="1"/>
    </row>
    <row r="292" spans="1:3" ht="14.25" customHeight="1">
      <c r="A292" s="1"/>
      <c r="B292" s="3"/>
      <c r="C292" s="1"/>
    </row>
    <row r="293" spans="1:3" ht="14.25" customHeight="1">
      <c r="A293" s="1"/>
      <c r="B293" s="3"/>
      <c r="C293" s="1"/>
    </row>
    <row r="294" spans="1:3" ht="14.25" customHeight="1">
      <c r="A294" s="1"/>
      <c r="B294" s="3"/>
      <c r="C294" s="1"/>
    </row>
    <row r="295" spans="1:3" ht="14.25" customHeight="1">
      <c r="A295" s="1"/>
      <c r="B295" s="3"/>
      <c r="C295" s="1"/>
    </row>
    <row r="296" spans="1:3" ht="14.25" customHeight="1">
      <c r="A296" s="1"/>
      <c r="B296" s="3"/>
      <c r="C296" s="1"/>
    </row>
    <row r="297" spans="1:3" ht="14.25" customHeight="1">
      <c r="A297" s="1"/>
      <c r="B297" s="3"/>
      <c r="C297" s="1"/>
    </row>
    <row r="298" spans="1:3" ht="14.25" customHeight="1">
      <c r="A298" s="1"/>
      <c r="B298" s="3"/>
      <c r="C298" s="1"/>
    </row>
    <row r="299" spans="1:3" ht="14.25" customHeight="1">
      <c r="A299" s="1"/>
      <c r="B299" s="3"/>
      <c r="C299" s="1"/>
    </row>
    <row r="300" spans="1:3" ht="14.25" customHeight="1">
      <c r="A300" s="1"/>
      <c r="B300" s="3"/>
      <c r="C300" s="1"/>
    </row>
    <row r="301" spans="1:3" ht="14.25" customHeight="1">
      <c r="A301" s="1"/>
      <c r="B301" s="3"/>
      <c r="C301" s="1"/>
    </row>
    <row r="302" spans="1:3" ht="14.25" customHeight="1">
      <c r="A302" s="1"/>
      <c r="B302" s="3"/>
      <c r="C302" s="1"/>
    </row>
    <row r="303" spans="1:3" ht="14.25" customHeight="1">
      <c r="A303" s="1"/>
      <c r="B303" s="3"/>
      <c r="C303" s="1"/>
    </row>
    <row r="304" spans="1:3" ht="14.25" customHeight="1">
      <c r="A304" s="1"/>
      <c r="B304" s="3"/>
      <c r="C304" s="1"/>
    </row>
    <row r="305" spans="1:3" ht="14.25" customHeight="1">
      <c r="A305" s="1"/>
      <c r="B305" s="3"/>
      <c r="C305" s="1"/>
    </row>
    <row r="306" spans="1:3" ht="14.25" customHeight="1">
      <c r="A306" s="1"/>
      <c r="B306" s="3"/>
      <c r="C306" s="1"/>
    </row>
    <row r="307" spans="1:3" ht="14.25" customHeight="1"/>
    <row r="308" spans="1:3" ht="14.25" customHeight="1"/>
    <row r="309" spans="1:3" ht="14.25" customHeight="1"/>
    <row r="310" spans="1:3" ht="14.25" customHeight="1"/>
    <row r="311" spans="1:3" ht="14.25" customHeight="1"/>
    <row r="312" spans="1:3" ht="14.25" customHeight="1"/>
    <row r="313" spans="1:3" ht="14.25" customHeight="1"/>
    <row r="314" spans="1:3" ht="14.25" customHeight="1"/>
    <row r="315" spans="1:3" ht="14.25" customHeight="1"/>
    <row r="316" spans="1:3" ht="14.25" customHeight="1"/>
    <row r="317" spans="1:3" ht="14.25" customHeight="1"/>
    <row r="318" spans="1:3" ht="14.25" customHeight="1"/>
    <row r="319" spans="1:3" ht="14.25" customHeight="1"/>
    <row r="320" spans="1:3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</sheetData>
  <mergeCells count="16">
    <mergeCell ref="A1:B1"/>
    <mergeCell ref="A87:C87"/>
    <mergeCell ref="B90:C90"/>
    <mergeCell ref="A2:B2"/>
    <mergeCell ref="C24:E24"/>
    <mergeCell ref="F24:H24"/>
    <mergeCell ref="F29:G29"/>
    <mergeCell ref="F27:G27"/>
    <mergeCell ref="F28:G28"/>
    <mergeCell ref="F65:G65"/>
    <mergeCell ref="F66:G66"/>
    <mergeCell ref="F67:G67"/>
    <mergeCell ref="B89:C89"/>
    <mergeCell ref="D90:E90"/>
    <mergeCell ref="E26:E27"/>
    <mergeCell ref="C57:D57"/>
  </mergeCells>
  <pageMargins left="0.17" right="0.17" top="0.36" bottom="0.37" header="0" footer="0"/>
  <pageSetup paperSize="8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1"/>
  <sheetViews>
    <sheetView zoomScale="120" zoomScaleNormal="120" workbookViewId="0">
      <selection activeCell="B12" sqref="B12:C12"/>
    </sheetView>
  </sheetViews>
  <sheetFormatPr defaultColWidth="14.42578125" defaultRowHeight="15" customHeight="1"/>
  <cols>
    <col min="1" max="1" width="43.28515625" customWidth="1"/>
    <col min="2" max="3" width="27.85546875" customWidth="1"/>
    <col min="4" max="5" width="8.7109375" customWidth="1"/>
    <col min="6" max="6" width="34.28515625" customWidth="1"/>
    <col min="7" max="26" width="8.7109375" customWidth="1"/>
  </cols>
  <sheetData>
    <row r="1" spans="1:10" ht="39.6" customHeight="1">
      <c r="A1" s="238" t="s">
        <v>103</v>
      </c>
      <c r="B1" s="239"/>
      <c r="C1" s="239"/>
    </row>
    <row r="2" spans="1:10" ht="20.25">
      <c r="A2" s="243" t="s">
        <v>66</v>
      </c>
      <c r="B2" s="244"/>
      <c r="C2" s="244"/>
      <c r="D2" s="4"/>
      <c r="E2" s="4"/>
      <c r="F2" s="4"/>
      <c r="G2" s="4"/>
      <c r="H2" s="4"/>
      <c r="I2" s="5"/>
      <c r="J2" s="5"/>
    </row>
    <row r="3" spans="1:10" ht="22.15" customHeight="1">
      <c r="A3" s="245" t="s">
        <v>67</v>
      </c>
      <c r="B3" s="246"/>
      <c r="C3" s="247"/>
    </row>
    <row r="4" spans="1:10" ht="37.15" customHeight="1">
      <c r="A4" s="6" t="s">
        <v>68</v>
      </c>
      <c r="B4" s="248">
        <v>339880</v>
      </c>
      <c r="C4" s="249"/>
      <c r="D4" s="234" t="s">
        <v>132</v>
      </c>
      <c r="E4" s="235"/>
      <c r="F4" s="235"/>
    </row>
    <row r="5" spans="1:10" ht="14.25" customHeight="1">
      <c r="A5" s="7">
        <v>2.2000000000000001E-3</v>
      </c>
      <c r="B5" s="250">
        <f>B4*A5</f>
        <v>747.73599999999999</v>
      </c>
      <c r="C5" s="241"/>
      <c r="D5" s="146" t="s">
        <v>94</v>
      </c>
      <c r="E5" s="148"/>
      <c r="F5" s="148"/>
    </row>
    <row r="6" spans="1:10" ht="14.25" customHeight="1">
      <c r="A6" s="7" t="s">
        <v>69</v>
      </c>
      <c r="B6" s="250">
        <f>B5</f>
        <v>747.73599999999999</v>
      </c>
      <c r="C6" s="241"/>
      <c r="D6" s="146" t="s">
        <v>94</v>
      </c>
      <c r="E6" s="148"/>
      <c r="F6" s="148"/>
    </row>
    <row r="7" spans="1:10" ht="15" customHeight="1">
      <c r="A7" s="8"/>
      <c r="B7" s="251" t="s">
        <v>70</v>
      </c>
      <c r="C7" s="241"/>
    </row>
    <row r="8" spans="1:10" ht="47.25">
      <c r="A8" s="159" t="s">
        <v>116</v>
      </c>
      <c r="B8" s="56">
        <v>48826.31</v>
      </c>
      <c r="C8" s="160">
        <f>B8/(B8+B9)</f>
        <v>0.66701415589420465</v>
      </c>
      <c r="D8" s="236" t="s">
        <v>118</v>
      </c>
      <c r="E8" s="237"/>
      <c r="F8" s="237"/>
    </row>
    <row r="9" spans="1:10" ht="52.15" customHeight="1">
      <c r="A9" s="159" t="s">
        <v>117</v>
      </c>
      <c r="B9" s="56">
        <v>24375</v>
      </c>
      <c r="C9" s="160">
        <f>B9/(B8+B9)</f>
        <v>0.3329858441057954</v>
      </c>
    </row>
    <row r="10" spans="1:10" ht="14.25" customHeight="1">
      <c r="A10" s="131"/>
      <c r="B10" s="252" t="s">
        <v>54</v>
      </c>
      <c r="C10" s="241"/>
    </row>
    <row r="11" spans="1:10" ht="18.600000000000001" customHeight="1">
      <c r="A11" s="132" t="s">
        <v>71</v>
      </c>
      <c r="B11" s="240">
        <f>B6*C8</f>
        <v>498.750496871709</v>
      </c>
      <c r="C11" s="241"/>
      <c r="D11" s="146" t="s">
        <v>94</v>
      </c>
      <c r="E11" s="148"/>
      <c r="F11" s="148"/>
    </row>
    <row r="12" spans="1:10" ht="17.45" customHeight="1">
      <c r="A12" s="191" t="s">
        <v>126</v>
      </c>
      <c r="B12" s="242">
        <f>B6*C9</f>
        <v>248.98550312829101</v>
      </c>
      <c r="C12" s="241"/>
      <c r="D12" s="146" t="s">
        <v>94</v>
      </c>
      <c r="E12" s="148"/>
      <c r="F12" s="148"/>
    </row>
    <row r="13" spans="1:10" ht="14.25" customHeight="1"/>
    <row r="14" spans="1:10" ht="14.25" customHeight="1"/>
    <row r="15" spans="1:10" ht="14.25" customHeight="1"/>
    <row r="16" spans="1:10" ht="14.25" customHeight="1"/>
    <row r="17" spans="1:1" ht="14.25" customHeight="1">
      <c r="A17" s="57"/>
    </row>
    <row r="18" spans="1:1" ht="14.25" customHeight="1"/>
    <row r="19" spans="1:1" ht="14.25" customHeight="1"/>
    <row r="20" spans="1:1" ht="14.25" customHeight="1"/>
    <row r="21" spans="1:1" ht="14.25" customHeight="1"/>
    <row r="22" spans="1:1" ht="14.25" customHeight="1"/>
    <row r="23" spans="1:1" ht="14.25" customHeight="1"/>
    <row r="24" spans="1:1" ht="14.25" customHeight="1"/>
    <row r="25" spans="1:1" ht="14.25" customHeight="1"/>
    <row r="26" spans="1:1" ht="14.25" customHeight="1"/>
    <row r="27" spans="1:1" ht="14.25" customHeight="1"/>
    <row r="28" spans="1:1" ht="14.25" customHeight="1"/>
    <row r="29" spans="1:1" ht="14.25" customHeight="1"/>
    <row r="30" spans="1:1" ht="14.25" customHeight="1"/>
    <row r="31" spans="1:1" ht="14.25" customHeight="1"/>
    <row r="32" spans="1:1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12">
    <mergeCell ref="D4:F4"/>
    <mergeCell ref="D8:F8"/>
    <mergeCell ref="A1:C1"/>
    <mergeCell ref="B11:C11"/>
    <mergeCell ref="B12:C12"/>
    <mergeCell ref="A2:C2"/>
    <mergeCell ref="A3:C3"/>
    <mergeCell ref="B4:C4"/>
    <mergeCell ref="B5:C5"/>
    <mergeCell ref="B6:C6"/>
    <mergeCell ref="B7:C7"/>
    <mergeCell ref="B10:C10"/>
  </mergeCells>
  <pageMargins left="0.7" right="0.7" top="0.75" bottom="0.75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8"/>
  <sheetViews>
    <sheetView topLeftCell="A2" zoomScale="120" zoomScaleNormal="120" workbookViewId="0">
      <selection activeCell="C13" sqref="C13"/>
    </sheetView>
  </sheetViews>
  <sheetFormatPr defaultColWidth="14.42578125" defaultRowHeight="15" customHeight="1"/>
  <cols>
    <col min="1" max="1" width="46" style="63" bestFit="1" customWidth="1"/>
    <col min="2" max="2" width="24.140625" style="63" customWidth="1"/>
    <col min="3" max="3" width="43.140625" style="63" customWidth="1"/>
    <col min="4" max="5" width="24.140625" style="63" customWidth="1"/>
    <col min="6" max="6" width="8.85546875" style="63" customWidth="1"/>
    <col min="7" max="26" width="8.7109375" style="63" customWidth="1"/>
    <col min="27" max="16384" width="14.42578125" style="63"/>
  </cols>
  <sheetData>
    <row r="1" spans="1:26" ht="39" customHeight="1">
      <c r="A1" s="260" t="s">
        <v>130</v>
      </c>
      <c r="B1" s="261"/>
      <c r="C1" s="261"/>
    </row>
    <row r="2" spans="1:26" ht="44.45" customHeight="1">
      <c r="A2" s="258" t="s">
        <v>103</v>
      </c>
      <c r="B2" s="259"/>
      <c r="C2" s="259"/>
    </row>
    <row r="3" spans="1:26" ht="19.5" customHeight="1">
      <c r="A3" s="86" t="s">
        <v>72</v>
      </c>
      <c r="B3" s="87">
        <f>'COSTITUZIONE 2023'!C106</f>
        <v>82572.09</v>
      </c>
      <c r="C3" s="9" t="s">
        <v>73</v>
      </c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35" t="s">
        <v>74</v>
      </c>
      <c r="B4" s="136">
        <f>41299.37</f>
        <v>41299.370000000003</v>
      </c>
      <c r="C4" s="155" t="s">
        <v>73</v>
      </c>
      <c r="D4" s="162" t="s">
        <v>119</v>
      </c>
      <c r="E4" s="16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35" t="s">
        <v>75</v>
      </c>
      <c r="B5" s="136">
        <f>12911.43</f>
        <v>12911.43</v>
      </c>
      <c r="C5" s="9" t="s">
        <v>76</v>
      </c>
      <c r="D5" s="10" t="s">
        <v>135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37" t="s">
        <v>77</v>
      </c>
      <c r="B6" s="138">
        <f>SUM(B4:B5)</f>
        <v>54210.8</v>
      </c>
      <c r="C6" s="11"/>
      <c r="D6" s="10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39" t="s">
        <v>93</v>
      </c>
      <c r="B7" s="201">
        <f>12.167</f>
        <v>12.167</v>
      </c>
      <c r="C7" s="155" t="s">
        <v>78</v>
      </c>
      <c r="D7" s="162" t="s">
        <v>112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139" t="s">
        <v>122</v>
      </c>
      <c r="B8" s="201">
        <v>11</v>
      </c>
      <c r="C8" s="9"/>
      <c r="D8" s="162" t="s">
        <v>112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92" t="s">
        <v>127</v>
      </c>
      <c r="B9" s="189">
        <f>ROUND( (B6/B7),2)</f>
        <v>4455.5600000000004</v>
      </c>
      <c r="C9" s="155" t="s">
        <v>79</v>
      </c>
      <c r="D9" s="10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9"/>
      <c r="B10" s="10"/>
      <c r="C10" s="9"/>
      <c r="D10" s="10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9"/>
      <c r="B11" s="10"/>
      <c r="C11" s="9"/>
      <c r="D11" s="10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255" t="s">
        <v>131</v>
      </c>
      <c r="B12" s="256"/>
      <c r="C12" s="256"/>
      <c r="D12" s="25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25" t="s">
        <v>80</v>
      </c>
      <c r="B13" s="144" t="s">
        <v>81</v>
      </c>
      <c r="C13" s="145" t="s">
        <v>134</v>
      </c>
      <c r="D13" s="26" t="s">
        <v>82</v>
      </c>
      <c r="E13" s="27" t="s">
        <v>84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>
      <c r="A14" s="140" t="s">
        <v>96</v>
      </c>
      <c r="B14" s="141">
        <f>155.24</f>
        <v>155.24</v>
      </c>
      <c r="C14" s="142"/>
      <c r="D14" s="143">
        <f>B14*100%</f>
        <v>155.24</v>
      </c>
      <c r="E14" s="27" t="s">
        <v>86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2"/>
      <c r="B15" s="13"/>
      <c r="C15" s="13"/>
      <c r="D15" s="14"/>
      <c r="E15" s="27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2"/>
      <c r="B16" s="13"/>
      <c r="C16" s="13"/>
      <c r="D16" s="14"/>
      <c r="E16" s="27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262" t="s">
        <v>111</v>
      </c>
      <c r="B17" s="263"/>
      <c r="C17" s="133"/>
      <c r="D17" s="134">
        <f>SUM(D14:D14)</f>
        <v>155.24</v>
      </c>
      <c r="E17" s="27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253" t="s">
        <v>83</v>
      </c>
      <c r="B18" s="254"/>
      <c r="C18" s="15"/>
      <c r="D18" s="212">
        <f>D17/12</f>
        <v>12.936666666666667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9" customHeight="1">
      <c r="A19" s="16" t="s">
        <v>85</v>
      </c>
      <c r="B19" s="17">
        <f>ROUND(D18-B8,3)</f>
        <v>1.9370000000000001</v>
      </c>
      <c r="C19" s="18"/>
      <c r="D19" s="1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88" t="s">
        <v>97</v>
      </c>
      <c r="B20" s="20">
        <f>B19*B9</f>
        <v>8630.4197200000017</v>
      </c>
      <c r="C20" s="21"/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23" t="s">
        <v>87</v>
      </c>
      <c r="B21" s="24">
        <f>IF(B19&gt;0,B3+B20,B3)</f>
        <v>91202.509720000002</v>
      </c>
      <c r="C21" s="199" t="s">
        <v>123</v>
      </c>
      <c r="D21" s="1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5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.2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4.2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4.2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4.2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4.2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4.2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4.2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mergeCells count="5">
    <mergeCell ref="A18:B18"/>
    <mergeCell ref="A12:D12"/>
    <mergeCell ref="A2:C2"/>
    <mergeCell ref="A1:C1"/>
    <mergeCell ref="A17:B17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COSTITUZIONE 2023</vt:lpstr>
      <vt:lpstr>CALCOLO 0,22% MONTE SALARI 2018</vt:lpstr>
      <vt:lpstr>MOD RGS LIMITE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Raffaella Biella - Comune di Vimercate</dc:creator>
  <cp:lastModifiedBy>utente</cp:lastModifiedBy>
  <dcterms:created xsi:type="dcterms:W3CDTF">2022-12-27T11:16:05Z</dcterms:created>
  <dcterms:modified xsi:type="dcterms:W3CDTF">2023-11-28T14:48:40Z</dcterms:modified>
</cp:coreProperties>
</file>